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ЭтаКнига" defaultThemeVersion="124226"/>
  <bookViews>
    <workbookView xWindow="0" yWindow="0" windowWidth="25200" windowHeight="11385" tabRatio="850"/>
  </bookViews>
  <sheets>
    <sheet name="Caval" sheetId="32" r:id="rId1"/>
    <sheet name="bac " sheetId="26" r:id="rId2"/>
    <sheet name="Ampop" sheetId="27" r:id="rId3"/>
    <sheet name="Ob.1" sheetId="28" r:id="rId4"/>
    <sheet name="1-1" sheetId="50" r:id="rId5"/>
    <sheet name="1-2" sheetId="5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______TM3" localSheetId="2">#REF!</definedName>
    <definedName name="_________TM3" localSheetId="1">#REF!</definedName>
    <definedName name="_________TM3">#REF!</definedName>
    <definedName name="________MA8">#REF!</definedName>
    <definedName name="________TM3" localSheetId="2">#REF!</definedName>
    <definedName name="________TM3" localSheetId="1">#REF!</definedName>
    <definedName name="________TM3">#REF!</definedName>
    <definedName name="_______MA8">#REF!</definedName>
    <definedName name="_______TM3" localSheetId="1">#REF!</definedName>
    <definedName name="_______TM3">#REF!</definedName>
    <definedName name="______MA8">#REF!</definedName>
    <definedName name="______TM3" localSheetId="1">#REF!</definedName>
    <definedName name="______TM3">#REF!</definedName>
    <definedName name="_____MA8" localSheetId="1">#REF!</definedName>
    <definedName name="_____MA8">#REF!</definedName>
    <definedName name="_____TM3" localSheetId="1">#REF!</definedName>
    <definedName name="_____TM3" localSheetId="0">#REF!</definedName>
    <definedName name="____MA8">#REF!</definedName>
    <definedName name="____TM3">#REF!</definedName>
    <definedName name="___MA8">#REF!</definedName>
    <definedName name="___TM3">#REF!</definedName>
    <definedName name="__MA8">#REF!</definedName>
    <definedName name="__TM3">#REF!</definedName>
    <definedName name="_24" localSheetId="4">#REF!</definedName>
    <definedName name="_24" localSheetId="5">#REF!</definedName>
    <definedName name="_24" localSheetId="2">#REF!</definedName>
    <definedName name="_24" localSheetId="1">#REF!</definedName>
    <definedName name="_24" localSheetId="0">#REF!</definedName>
    <definedName name="_24" localSheetId="3">#REF!</definedName>
    <definedName name="_24">#REF!</definedName>
    <definedName name="_MA8" localSheetId="4">#REF!</definedName>
    <definedName name="_MA8" localSheetId="5">#REF!</definedName>
    <definedName name="_MA8">#REF!</definedName>
    <definedName name="_TM3" localSheetId="4">#REF!</definedName>
    <definedName name="_TM3" localSheetId="5">#REF!</definedName>
    <definedName name="Arm" localSheetId="4">#REF!</definedName>
    <definedName name="Arm" localSheetId="5">#REF!</definedName>
    <definedName name="Arm" localSheetId="2">#REF!</definedName>
    <definedName name="Arm" localSheetId="1">#REF!</definedName>
    <definedName name="Arm" localSheetId="0">#REF!</definedName>
    <definedName name="Arm" localSheetId="3">#REF!</definedName>
    <definedName name="Arm">#REF!</definedName>
    <definedName name="armjjj" localSheetId="4">#REF!</definedName>
    <definedName name="armjjj" localSheetId="5">#REF!</definedName>
    <definedName name="armjjj" localSheetId="2">#REF!</definedName>
    <definedName name="armjjj" localSheetId="1">#REF!</definedName>
    <definedName name="armjjj" localSheetId="0">#REF!</definedName>
    <definedName name="armjjj" localSheetId="3">#REF!</definedName>
    <definedName name="armjjj">#REF!</definedName>
    <definedName name="asd" localSheetId="4">#REF!</definedName>
    <definedName name="asd" localSheetId="5">#REF!</definedName>
    <definedName name="asd" localSheetId="2">#REF!</definedName>
    <definedName name="asd" localSheetId="1">#REF!</definedName>
    <definedName name="asd" localSheetId="0">#REF!</definedName>
    <definedName name="asd" localSheetId="3">#REF!</definedName>
    <definedName name="asd">#REF!</definedName>
    <definedName name="AZA" localSheetId="4">#REF!</definedName>
    <definedName name="AZA" localSheetId="5">#REF!</definedName>
    <definedName name="AZA" localSheetId="2">#REF!</definedName>
    <definedName name="AZA" localSheetId="1">#REF!</definedName>
    <definedName name="AZA" localSheetId="0">#REF!</definedName>
    <definedName name="AZA" localSheetId="3">#REF!</definedName>
    <definedName name="AZA">#REF!</definedName>
    <definedName name="Azat." localSheetId="4">#REF!</definedName>
    <definedName name="Azat." localSheetId="5">#REF!</definedName>
    <definedName name="Azat." localSheetId="2">#REF!</definedName>
    <definedName name="Azat." localSheetId="1">#REF!</definedName>
    <definedName name="Azat." localSheetId="0">#REF!</definedName>
    <definedName name="Azat." localSheetId="3">#REF!</definedName>
    <definedName name="Azat.">#REF!</definedName>
    <definedName name="book" localSheetId="4">'[1]Gaz2-6'!#REF!</definedName>
    <definedName name="book" localSheetId="5">'[1]Gaz2-6'!#REF!</definedName>
    <definedName name="book" localSheetId="2">'[1]Gaz2-6'!#REF!</definedName>
    <definedName name="book" localSheetId="1">'[2]Gaz2-6'!#REF!</definedName>
    <definedName name="book" localSheetId="0">'[3]Gaz2-6'!#REF!</definedName>
    <definedName name="book" localSheetId="3">'[4]Gaz2-6'!#REF!</definedName>
    <definedName name="book">'[1]Gaz2-6'!#REF!</definedName>
    <definedName name="bos">[5]BoS!$B$1:$AB$3718</definedName>
    <definedName name="Branch1" localSheetId="4">#REF!</definedName>
    <definedName name="Branch1" localSheetId="5">#REF!</definedName>
    <definedName name="Branch1" localSheetId="2">#REF!</definedName>
    <definedName name="Branch1" localSheetId="1">#REF!</definedName>
    <definedName name="Branch1" localSheetId="0">#REF!</definedName>
    <definedName name="Branch1" localSheetId="3">#REF!</definedName>
    <definedName name="Branch1">#REF!</definedName>
    <definedName name="Branch1.1" localSheetId="4">#REF!</definedName>
    <definedName name="Branch1.1" localSheetId="5">#REF!</definedName>
    <definedName name="Branch1.1" localSheetId="2">#REF!</definedName>
    <definedName name="Branch1.1" localSheetId="1">#REF!</definedName>
    <definedName name="Branch1.1" localSheetId="0">#REF!</definedName>
    <definedName name="Branch1.1" localSheetId="3">#REF!</definedName>
    <definedName name="Branch1.1">#REF!</definedName>
    <definedName name="Branch3" localSheetId="4">#REF!</definedName>
    <definedName name="Branch3" localSheetId="5">#REF!</definedName>
    <definedName name="Branch3" localSheetId="2">#REF!</definedName>
    <definedName name="Branch3" localSheetId="1">#REF!</definedName>
    <definedName name="Branch3" localSheetId="0">#REF!</definedName>
    <definedName name="Branch3" localSheetId="3">#REF!</definedName>
    <definedName name="Branch3">#REF!</definedName>
    <definedName name="cank" localSheetId="2">'[6]Unit rates'!$B:$H</definedName>
    <definedName name="cank" localSheetId="1">'[6]Unit rates'!$B:$H</definedName>
    <definedName name="cank" localSheetId="0">'[6]Unit rates'!$B:$H</definedName>
    <definedName name="cank" localSheetId="3">'[6]Unit rates'!$B:$H</definedName>
    <definedName name="cank">'[6]Unit rates'!$B:$H</definedName>
    <definedName name="DDR" localSheetId="4">#REF!</definedName>
    <definedName name="DDR" localSheetId="5">#REF!</definedName>
    <definedName name="DDR" localSheetId="2">#REF!</definedName>
    <definedName name="DDR" localSheetId="1">#REF!</definedName>
    <definedName name="DDR" localSheetId="0">#REF!</definedName>
    <definedName name="DDR" localSheetId="3">#REF!</definedName>
    <definedName name="DDR">#REF!</definedName>
    <definedName name="dfg" localSheetId="4">#REF!</definedName>
    <definedName name="dfg" localSheetId="5">#REF!</definedName>
    <definedName name="dfg" localSheetId="2">#REF!</definedName>
    <definedName name="dfg" localSheetId="1">#REF!</definedName>
    <definedName name="dfg" localSheetId="0">#REF!</definedName>
    <definedName name="dfg" localSheetId="3">#REF!</definedName>
    <definedName name="dfg">#REF!</definedName>
    <definedName name="DILDRR300" localSheetId="4">#REF!</definedName>
    <definedName name="DILDRR300" localSheetId="5">#REF!</definedName>
    <definedName name="DILDRR300" localSheetId="2">#REF!</definedName>
    <definedName name="DILDRR300" localSheetId="1">#REF!</definedName>
    <definedName name="DILDRR300" localSheetId="0">#REF!</definedName>
    <definedName name="DILDRR300" localSheetId="3">#REF!</definedName>
    <definedName name="DILDRR300">#REF!</definedName>
    <definedName name="Dzop" localSheetId="4">#REF!</definedName>
    <definedName name="Dzop" localSheetId="5">#REF!</definedName>
    <definedName name="Dzop" localSheetId="2">#REF!</definedName>
    <definedName name="Dzop" localSheetId="1">#REF!</definedName>
    <definedName name="Dzop" localSheetId="0">#REF!</definedName>
    <definedName name="Dzop" localSheetId="3">#REF!</definedName>
    <definedName name="Dzop">#REF!</definedName>
    <definedName name="ENG" localSheetId="4">#REF!</definedName>
    <definedName name="ENG" localSheetId="5">#REF!</definedName>
    <definedName name="ENG" localSheetId="2">#REF!</definedName>
    <definedName name="ENG" localSheetId="1">#REF!</definedName>
    <definedName name="ENG" localSheetId="0">#REF!</definedName>
    <definedName name="ENG" localSheetId="3">#REF!</definedName>
    <definedName name="ENG">#REF!</definedName>
    <definedName name="Ganzakar" localSheetId="4">#REF!</definedName>
    <definedName name="Ganzakar" localSheetId="5">#REF!</definedName>
    <definedName name="Ganzakar" localSheetId="2">#REF!</definedName>
    <definedName name="Ganzakar" localSheetId="1">#REF!</definedName>
    <definedName name="Ganzakar" localSheetId="0">#REF!</definedName>
    <definedName name="Ganzakar" localSheetId="3">#REF!</definedName>
    <definedName name="Ganzakar">#REF!</definedName>
    <definedName name="Gavar" localSheetId="4">#REF!</definedName>
    <definedName name="Gavar" localSheetId="5">#REF!</definedName>
    <definedName name="Gavar" localSheetId="2">#REF!</definedName>
    <definedName name="Gavar" localSheetId="1">#REF!</definedName>
    <definedName name="Gavar" localSheetId="0">#REF!</definedName>
    <definedName name="Gavar" localSheetId="3">#REF!</definedName>
    <definedName name="Gavar">#REF!</definedName>
    <definedName name="ghj" localSheetId="4">#REF!</definedName>
    <definedName name="ghj" localSheetId="5">#REF!</definedName>
    <definedName name="ghj" localSheetId="2">#REF!</definedName>
    <definedName name="ghj" localSheetId="1">#REF!</definedName>
    <definedName name="ghj" localSheetId="0">#REF!</definedName>
    <definedName name="ghj" localSheetId="3">#REF!</definedName>
    <definedName name="ghj">#REF!</definedName>
    <definedName name="hhh" localSheetId="4">#REF!</definedName>
    <definedName name="hhh" localSheetId="5">#REF!</definedName>
    <definedName name="hhh" localSheetId="2">#REF!</definedName>
    <definedName name="hhh" localSheetId="1">#REF!</definedName>
    <definedName name="hhh" localSheetId="0">#REF!</definedName>
    <definedName name="hhh" localSheetId="3">#REF!</definedName>
    <definedName name="hhh">#REF!</definedName>
    <definedName name="hljk" localSheetId="4">#REF!</definedName>
    <definedName name="hljk" localSheetId="5">#REF!</definedName>
    <definedName name="hljk" localSheetId="2">#REF!</definedName>
    <definedName name="hljk" localSheetId="1">#REF!</definedName>
    <definedName name="hljk" localSheetId="0">#REF!</definedName>
    <definedName name="hljk" localSheetId="3">#REF!</definedName>
    <definedName name="hljk">#REF!</definedName>
    <definedName name="i" localSheetId="2">'[7]BoQ works'!$B:$H</definedName>
    <definedName name="i" localSheetId="1">'[7]BoQ works'!$B:$H</definedName>
    <definedName name="i" localSheetId="0">'[7]BoQ works'!$B:$H</definedName>
    <definedName name="i" localSheetId="3">'[7]BoQ works'!$B:$H</definedName>
    <definedName name="i">'[7]BoQ works'!$B:$H</definedName>
    <definedName name="it" localSheetId="2">'[7]BoQ works'!$B:$H</definedName>
    <definedName name="it" localSheetId="1">'[7]BoQ works'!$B:$H</definedName>
    <definedName name="it" localSheetId="0">'[7]BoQ works'!$B:$H</definedName>
    <definedName name="it" localSheetId="3">'[7]BoQ works'!$B:$H</definedName>
    <definedName name="it">'[7]BoQ works'!$B:$H</definedName>
    <definedName name="kafan" localSheetId="4">#REF!</definedName>
    <definedName name="kafan" localSheetId="5">#REF!</definedName>
    <definedName name="kafan" localSheetId="2">#REF!</definedName>
    <definedName name="kafan" localSheetId="1">#REF!</definedName>
    <definedName name="kafan" localSheetId="0">#REF!</definedName>
    <definedName name="kafan" localSheetId="3">#REF!</definedName>
    <definedName name="kafan">#REF!</definedName>
    <definedName name="kanal" localSheetId="4">#REF!</definedName>
    <definedName name="kanal" localSheetId="5">#REF!</definedName>
    <definedName name="kanal" localSheetId="2">#REF!</definedName>
    <definedName name="kanal" localSheetId="1">#REF!</definedName>
    <definedName name="kanal" localSheetId="0">#REF!</definedName>
    <definedName name="kanal" localSheetId="3">#REF!</definedName>
    <definedName name="kanal">#REF!</definedName>
    <definedName name="kkkk" localSheetId="4">#REF!</definedName>
    <definedName name="kkkk" localSheetId="5">#REF!</definedName>
    <definedName name="kkkk" localSheetId="2">#REF!</definedName>
    <definedName name="kkkk" localSheetId="1">#REF!</definedName>
    <definedName name="kkkk" localSheetId="0">#REF!</definedName>
    <definedName name="kkkk" localSheetId="3">#REF!</definedName>
    <definedName name="kkkk">#REF!</definedName>
    <definedName name="kkkkk" localSheetId="4">#REF!</definedName>
    <definedName name="kkkkk" localSheetId="5">#REF!</definedName>
    <definedName name="kkkkk" localSheetId="2">#REF!</definedName>
    <definedName name="kkkkk" localSheetId="1">#REF!</definedName>
    <definedName name="kkkkk" localSheetId="0">#REF!</definedName>
    <definedName name="kkkkk" localSheetId="3">#REF!</definedName>
    <definedName name="kkkkk">#REF!</definedName>
    <definedName name="no" localSheetId="2">'[8]BoQ works'!$B:$H</definedName>
    <definedName name="no" localSheetId="1">'[8]BoQ works'!$B:$H</definedName>
    <definedName name="no" localSheetId="0">'[8]BoQ works'!$B:$H</definedName>
    <definedName name="no" localSheetId="3">'[8]BoQ works'!$B:$H</definedName>
    <definedName name="no">'[8]BoQ works'!$B:$H</definedName>
    <definedName name="p" localSheetId="2">'[7]BoQ works'!$B:$H</definedName>
    <definedName name="p" localSheetId="1">'[7]BoQ works'!$B:$H</definedName>
    <definedName name="p" localSheetId="0">'[7]BoQ works'!$B:$H</definedName>
    <definedName name="p" localSheetId="3">'[7]BoQ works'!$B:$H</definedName>
    <definedName name="p">'[7]BoQ works'!$B:$H</definedName>
    <definedName name="quantity" localSheetId="2">'[7]ABO-Quantities'!$A:$B</definedName>
    <definedName name="quantity" localSheetId="1">'[7]ABO-Quantities'!$A:$B</definedName>
    <definedName name="quantity" localSheetId="0">'[7]ABO-Quantities'!$A:$B</definedName>
    <definedName name="quantity" localSheetId="3">'[7]ABO-Quantities'!$A:$B</definedName>
    <definedName name="quantity">'[7]ABO-Quantities'!$A:$B</definedName>
    <definedName name="qwe" localSheetId="4">#REF!</definedName>
    <definedName name="qwe" localSheetId="5">#REF!</definedName>
    <definedName name="qwe" localSheetId="2">#REF!</definedName>
    <definedName name="qwe" localSheetId="1">#REF!</definedName>
    <definedName name="qwe" localSheetId="0">#REF!</definedName>
    <definedName name="qwe" localSheetId="3">#REF!</definedName>
    <definedName name="qwe">#REF!</definedName>
    <definedName name="svodni5" localSheetId="4">#REF!</definedName>
    <definedName name="svodni5" localSheetId="5">#REF!</definedName>
    <definedName name="svodni5" localSheetId="2">#REF!</definedName>
    <definedName name="svodni5" localSheetId="1">#REF!</definedName>
    <definedName name="svodni5" localSheetId="0">#REF!</definedName>
    <definedName name="svodni5" localSheetId="3">#REF!</definedName>
    <definedName name="svodni5">#REF!</definedName>
    <definedName name="Svodni6" localSheetId="4">#REF!</definedName>
    <definedName name="Svodni6" localSheetId="5">#REF!</definedName>
    <definedName name="Svodni6" localSheetId="2">#REF!</definedName>
    <definedName name="Svodni6" localSheetId="1">#REF!</definedName>
    <definedName name="Svodni6" localSheetId="0">#REF!</definedName>
    <definedName name="Svodni6" localSheetId="3">#REF!</definedName>
    <definedName name="Svodni6">#REF!</definedName>
    <definedName name="Tashir" localSheetId="4">#REF!</definedName>
    <definedName name="Tashir" localSheetId="5">#REF!</definedName>
    <definedName name="Tashir" localSheetId="2">#REF!</definedName>
    <definedName name="Tashir" localSheetId="1">#REF!</definedName>
    <definedName name="Tashir" localSheetId="0">#REF!</definedName>
    <definedName name="Tashir" localSheetId="3">#REF!</definedName>
    <definedName name="Tashir">#REF!</definedName>
    <definedName name="ti" localSheetId="2">'[7]BoQ works'!$B:$H</definedName>
    <definedName name="ti" localSheetId="1">'[7]BoQ works'!$B:$H</definedName>
    <definedName name="ti" localSheetId="0">'[7]BoQ works'!$B:$H</definedName>
    <definedName name="ti" localSheetId="3">'[7]BoQ works'!$B:$H</definedName>
    <definedName name="ti">'[7]BoQ works'!$B:$H</definedName>
    <definedName name="tuj" localSheetId="2">'[6]Unit rates'!$B:$H</definedName>
    <definedName name="tuj" localSheetId="1">'[6]Unit rates'!$B:$H</definedName>
    <definedName name="tuj" localSheetId="0">'[6]Unit rates'!$B:$H</definedName>
    <definedName name="tuj" localSheetId="3">'[6]Unit rates'!$B:$H</definedName>
    <definedName name="tuj">'[6]Unit rates'!$B:$H</definedName>
    <definedName name="tyu" localSheetId="4">#REF!</definedName>
    <definedName name="tyu" localSheetId="5">#REF!</definedName>
    <definedName name="tyu" localSheetId="2">#REF!</definedName>
    <definedName name="tyu" localSheetId="1">#REF!</definedName>
    <definedName name="tyu" localSheetId="0">#REF!</definedName>
    <definedName name="tyu" localSheetId="3">#REF!</definedName>
    <definedName name="tyu">#REF!</definedName>
    <definedName name="unitrates" localSheetId="2">'[9]Unit rates'!$C:$H</definedName>
    <definedName name="unitrates" localSheetId="1">'[9]Unit rates'!$C:$H</definedName>
    <definedName name="unitrates" localSheetId="0">'[9]Unit rates'!$C:$H</definedName>
    <definedName name="unitrates" localSheetId="3">'[9]Unit rates'!$C:$H</definedName>
    <definedName name="unitrates">'[9]Unit rates'!$C:$H</definedName>
    <definedName name="ÙÙÙÙÙ" localSheetId="2">#REF!</definedName>
    <definedName name="ÙÙÙÙÙ" localSheetId="1">#REF!</definedName>
    <definedName name="ÙÙÙÙÙ" localSheetId="0">#REF!</definedName>
    <definedName name="ÙÙÙÙÙ" localSheetId="3">#REF!</definedName>
    <definedName name="ÙÙÙÙÙ">#REF!</definedName>
    <definedName name="vedi" localSheetId="4">#REF!</definedName>
    <definedName name="vedi" localSheetId="5">#REF!</definedName>
    <definedName name="vedi" localSheetId="2">#REF!</definedName>
    <definedName name="vedi" localSheetId="1">#REF!</definedName>
    <definedName name="vedi" localSheetId="0">#REF!</definedName>
    <definedName name="vedi" localSheetId="3">#REF!</definedName>
    <definedName name="vedi">#REF!</definedName>
    <definedName name="WOp" localSheetId="4">#REF!</definedName>
    <definedName name="WOp" localSheetId="5">#REF!</definedName>
    <definedName name="WOp" localSheetId="2">#REF!</definedName>
    <definedName name="WOp" localSheetId="1">#REF!</definedName>
    <definedName name="WOp" localSheetId="0">#REF!</definedName>
    <definedName name="WOp" localSheetId="3">#REF!</definedName>
    <definedName name="WOp">#REF!</definedName>
    <definedName name="Ý0" localSheetId="2">'[10]BoQ works'!$B:$H</definedName>
    <definedName name="Ý0" localSheetId="1">'[10]BoQ works'!$B:$H</definedName>
    <definedName name="Ý0" localSheetId="0">'[10]BoQ works'!$B:$H</definedName>
    <definedName name="Ý0" localSheetId="3">'[10]BoQ works'!$B:$H</definedName>
    <definedName name="Ý0">'[10]BoQ works'!$B:$H</definedName>
    <definedName name="yes" localSheetId="2">'[8]BoQ works'!$B:$H</definedName>
    <definedName name="yes" localSheetId="1">'[8]BoQ works'!$B:$H</definedName>
    <definedName name="yes" localSheetId="0">'[8]BoQ works'!$B:$H</definedName>
    <definedName name="yes" localSheetId="3">'[8]BoQ works'!$B:$H</definedName>
    <definedName name="yes">'[8]BoQ works'!$B:$H</definedName>
    <definedName name="_xlnm.Print_Titles" localSheetId="4">'1-1'!#REF!</definedName>
    <definedName name="_xlnm.Print_Titles" localSheetId="5">'1-2'!#REF!</definedName>
    <definedName name="_xlnm.Print_Titles" localSheetId="2">Ampop!$9:$9</definedName>
    <definedName name="_xlnm.Print_Titles" localSheetId="3">Ob.1!$6:$6</definedName>
    <definedName name="_xlnm.Print_Area" localSheetId="4">'1-1'!$A$1:$P$66</definedName>
    <definedName name="_xlnm.Print_Area" localSheetId="5">'1-2'!$A$1:$P$63</definedName>
    <definedName name="_xlnm.Print_Area" localSheetId="2">Ampop!$A$1:$H$43</definedName>
    <definedName name="_xlnm.Print_Area" localSheetId="1">'bac '!$A$1:$H$16</definedName>
    <definedName name="_xlnm.Print_Area" localSheetId="3">Ob.1!$A$1:$H$12</definedName>
    <definedName name="ա">'[11]Ob.1+'!$I$5</definedName>
    <definedName name="Բռանցհ1.1" localSheetId="4">#REF!</definedName>
    <definedName name="Բռանցհ1.1" localSheetId="5">#REF!</definedName>
    <definedName name="Բռանցհ1.1" localSheetId="2">#REF!</definedName>
    <definedName name="Բռանցհ1.1" localSheetId="1">#REF!</definedName>
    <definedName name="Բռանցհ1.1" localSheetId="0">#REF!</definedName>
    <definedName name="Բռանցհ1.1" localSheetId="3">#REF!</definedName>
    <definedName name="Բռանցհ1.1">#REF!</definedName>
    <definedName name="լե">[12]Ob.1!$K$3</definedName>
    <definedName name="մ">'[11]Ob.1+'!$J$5</definedName>
    <definedName name="տ">'[11]Ob.1+'!$K$5</definedName>
    <definedName name="տըւ" localSheetId="4">#REF!</definedName>
    <definedName name="տըւ" localSheetId="5">#REF!</definedName>
    <definedName name="տըւ" localSheetId="2">#REF!</definedName>
    <definedName name="տըւ" localSheetId="1">#REF!</definedName>
    <definedName name="տըւ" localSheetId="0">#REF!</definedName>
    <definedName name="տըւ" localSheetId="3">#REF!</definedName>
    <definedName name="տըւ">#REF!</definedName>
    <definedName name="տռը" localSheetId="4">#REF!</definedName>
    <definedName name="տռը" localSheetId="5">#REF!</definedName>
    <definedName name="տռը" localSheetId="2">#REF!</definedName>
    <definedName name="տռը" localSheetId="1">#REF!</definedName>
    <definedName name="տռը" localSheetId="0">#REF!</definedName>
    <definedName name="տռը" localSheetId="3">#REF!</definedName>
    <definedName name="տռը">#REF!</definedName>
    <definedName name="քեոտ" localSheetId="4">#REF!</definedName>
    <definedName name="քեոտ" localSheetId="5">#REF!</definedName>
    <definedName name="քեոտ" localSheetId="2">#REF!</definedName>
    <definedName name="քեոտ" localSheetId="1">#REF!</definedName>
    <definedName name="քեոտ" localSheetId="0">#REF!</definedName>
    <definedName name="քեոտ" localSheetId="3">#REF!</definedName>
    <definedName name="քեոտ">#REF!</definedName>
    <definedName name="ֆգյկ" localSheetId="4">#REF!</definedName>
    <definedName name="ֆգյկ" localSheetId="5">#REF!</definedName>
    <definedName name="ֆգյկ" localSheetId="2">#REF!</definedName>
    <definedName name="ֆգյկ" localSheetId="1">#REF!</definedName>
    <definedName name="ֆգյկ" localSheetId="0">#REF!</definedName>
    <definedName name="ֆգյկ" localSheetId="3">#REF!</definedName>
    <definedName name="ֆգյկ">#REF!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9" i="32" l="1"/>
  <c r="H3" i="32" l="1"/>
  <c r="F32" i="32" s="1"/>
  <c r="G32" i="32" s="1"/>
  <c r="D25" i="27"/>
  <c r="F30" i="32"/>
  <c r="G30" i="32" s="1"/>
  <c r="F34" i="32"/>
  <c r="G34" i="32" s="1"/>
  <c r="B16" i="27"/>
  <c r="H9" i="28"/>
  <c r="M6" i="51"/>
  <c r="P58" i="51"/>
  <c r="P59" i="51" s="1"/>
  <c r="G57" i="51"/>
  <c r="F57" i="51"/>
  <c r="O56" i="51"/>
  <c r="P56" i="51" s="1"/>
  <c r="G55" i="51"/>
  <c r="F55" i="51"/>
  <c r="O54" i="51"/>
  <c r="P54" i="51" s="1"/>
  <c r="G54" i="51"/>
  <c r="F54" i="51"/>
  <c r="N53" i="51"/>
  <c r="M53" i="51"/>
  <c r="G52" i="51"/>
  <c r="F52" i="51"/>
  <c r="N51" i="51"/>
  <c r="O51" i="51" s="1"/>
  <c r="P51" i="51" s="1"/>
  <c r="M50" i="51"/>
  <c r="N50" i="51" s="1"/>
  <c r="O48" i="51" s="1"/>
  <c r="P48" i="51" s="1"/>
  <c r="G49" i="51"/>
  <c r="F49" i="51"/>
  <c r="N48" i="51"/>
  <c r="M47" i="51"/>
  <c r="N47" i="51" s="1"/>
  <c r="O45" i="51" s="1"/>
  <c r="P45" i="51" s="1"/>
  <c r="G46" i="51"/>
  <c r="F46" i="51"/>
  <c r="N45" i="51"/>
  <c r="N44" i="51"/>
  <c r="O42" i="51" s="1"/>
  <c r="P42" i="51" s="1"/>
  <c r="M44" i="51"/>
  <c r="G43" i="51"/>
  <c r="F43" i="51"/>
  <c r="N42" i="51"/>
  <c r="N41" i="51"/>
  <c r="M41" i="51"/>
  <c r="G40" i="51"/>
  <c r="F40" i="51"/>
  <c r="N39" i="51"/>
  <c r="O39" i="51" s="1"/>
  <c r="P39" i="51" s="1"/>
  <c r="N38" i="51"/>
  <c r="O36" i="51" s="1"/>
  <c r="P36" i="51" s="1"/>
  <c r="M38" i="51"/>
  <c r="G37" i="51"/>
  <c r="F37" i="51"/>
  <c r="N36" i="51"/>
  <c r="N35" i="51"/>
  <c r="M35" i="51"/>
  <c r="G34" i="51"/>
  <c r="F34" i="51"/>
  <c r="N33" i="51"/>
  <c r="O33" i="51" s="1"/>
  <c r="P33" i="51" s="1"/>
  <c r="N32" i="51"/>
  <c r="M32" i="51"/>
  <c r="G31" i="51"/>
  <c r="F31" i="51"/>
  <c r="N30" i="51"/>
  <c r="O30" i="51" s="1"/>
  <c r="P30" i="51" s="1"/>
  <c r="N29" i="51"/>
  <c r="O27" i="51" s="1"/>
  <c r="P27" i="51" s="1"/>
  <c r="M29" i="51"/>
  <c r="G28" i="51"/>
  <c r="F28" i="51"/>
  <c r="N27" i="51"/>
  <c r="M26" i="51"/>
  <c r="N26" i="51" s="1"/>
  <c r="G25" i="51"/>
  <c r="F25" i="51"/>
  <c r="N24" i="51"/>
  <c r="N23" i="51"/>
  <c r="M23" i="51"/>
  <c r="G22" i="51"/>
  <c r="F22" i="51"/>
  <c r="N21" i="51" s="1"/>
  <c r="O21" i="51" s="1"/>
  <c r="P21" i="51" s="1"/>
  <c r="N20" i="51"/>
  <c r="M20" i="51"/>
  <c r="G19" i="51"/>
  <c r="F19" i="51"/>
  <c r="N18" i="51"/>
  <c r="O18" i="51" s="1"/>
  <c r="P18" i="51" s="1"/>
  <c r="N17" i="51"/>
  <c r="M17" i="51"/>
  <c r="G16" i="51"/>
  <c r="F16" i="51"/>
  <c r="N15" i="51"/>
  <c r="O15" i="51" s="1"/>
  <c r="P15" i="51" s="1"/>
  <c r="E13" i="51"/>
  <c r="G14" i="51"/>
  <c r="F13" i="51"/>
  <c r="F14" i="51" s="1"/>
  <c r="N13" i="51" s="1"/>
  <c r="O13" i="51" s="1"/>
  <c r="G11" i="51"/>
  <c r="G12" i="51" s="1"/>
  <c r="F11" i="51"/>
  <c r="F12" i="51" s="1"/>
  <c r="N11" i="51" s="1"/>
  <c r="O11" i="51" s="1"/>
  <c r="P11" i="51" s="1"/>
  <c r="E56" i="50"/>
  <c r="M59" i="50"/>
  <c r="N58" i="50"/>
  <c r="M58" i="50"/>
  <c r="G57" i="50"/>
  <c r="F57" i="50"/>
  <c r="N56" i="50" s="1"/>
  <c r="O56" i="50" s="1"/>
  <c r="P56" i="50" s="1"/>
  <c r="E52" i="50"/>
  <c r="E48" i="50"/>
  <c r="M47" i="50"/>
  <c r="M46" i="50"/>
  <c r="M45" i="50"/>
  <c r="M44" i="50"/>
  <c r="M43" i="50"/>
  <c r="M42" i="50"/>
  <c r="M41" i="50"/>
  <c r="N41" i="50" s="1"/>
  <c r="G39" i="50"/>
  <c r="G40" i="50" s="1"/>
  <c r="F39" i="50"/>
  <c r="F40" i="50" s="1"/>
  <c r="M38" i="50"/>
  <c r="M37" i="50"/>
  <c r="L36" i="50"/>
  <c r="M36" i="50" s="1"/>
  <c r="M35" i="50"/>
  <c r="N35" i="50" s="1"/>
  <c r="G33" i="50"/>
  <c r="G34" i="50" s="1"/>
  <c r="F33" i="50"/>
  <c r="F34" i="50" s="1"/>
  <c r="M55" i="50"/>
  <c r="M54" i="50"/>
  <c r="N54" i="50" s="1"/>
  <c r="F53" i="50"/>
  <c r="G52" i="50"/>
  <c r="G53" i="50" s="1"/>
  <c r="F52" i="50"/>
  <c r="M51" i="50"/>
  <c r="M50" i="50"/>
  <c r="N50" i="50" s="1"/>
  <c r="F49" i="50"/>
  <c r="G48" i="50"/>
  <c r="G49" i="50" s="1"/>
  <c r="N48" i="50" s="1"/>
  <c r="M32" i="50"/>
  <c r="N32" i="50" s="1"/>
  <c r="G31" i="50"/>
  <c r="F31" i="50"/>
  <c r="N30" i="50" s="1"/>
  <c r="F28" i="32" l="1"/>
  <c r="G28" i="32" s="1"/>
  <c r="F16" i="32"/>
  <c r="G16" i="32" s="1"/>
  <c r="F26" i="32"/>
  <c r="G26" i="32" s="1"/>
  <c r="F13" i="32"/>
  <c r="G13" i="32" s="1"/>
  <c r="F22" i="32"/>
  <c r="G22" i="32" s="1"/>
  <c r="F10" i="32"/>
  <c r="G10" i="32" s="1"/>
  <c r="F19" i="32"/>
  <c r="G19" i="32" s="1"/>
  <c r="G36" i="32" s="1"/>
  <c r="F15" i="32"/>
  <c r="G15" i="32" s="1"/>
  <c r="F9" i="32"/>
  <c r="G9" i="32" s="1"/>
  <c r="F21" i="32"/>
  <c r="G21" i="32" s="1"/>
  <c r="F8" i="32"/>
  <c r="G8" i="32" s="1"/>
  <c r="F33" i="32"/>
  <c r="G33" i="32" s="1"/>
  <c r="F29" i="32"/>
  <c r="G29" i="32" s="1"/>
  <c r="F25" i="32"/>
  <c r="G25" i="32" s="1"/>
  <c r="F14" i="32"/>
  <c r="G14" i="32" s="1"/>
  <c r="F7" i="32"/>
  <c r="G7" i="32" s="1"/>
  <c r="F20" i="32"/>
  <c r="G20" i="32" s="1"/>
  <c r="F24" i="32"/>
  <c r="G24" i="32" s="1"/>
  <c r="F12" i="32"/>
  <c r="G12" i="32" s="1"/>
  <c r="F6" i="32"/>
  <c r="G6" i="32" s="1"/>
  <c r="F11" i="32"/>
  <c r="G11" i="32" s="1"/>
  <c r="F35" i="32"/>
  <c r="G35" i="32" s="1"/>
  <c r="F31" i="32"/>
  <c r="G31" i="32" s="1"/>
  <c r="F27" i="32"/>
  <c r="G27" i="32" s="1"/>
  <c r="F23" i="32"/>
  <c r="G23" i="32" s="1"/>
  <c r="P60" i="51"/>
  <c r="O24" i="51"/>
  <c r="P24" i="51" s="1"/>
  <c r="P13" i="51"/>
  <c r="N39" i="50"/>
  <c r="O39" i="50" s="1"/>
  <c r="P39" i="50" s="1"/>
  <c r="N33" i="50"/>
  <c r="N52" i="50"/>
  <c r="O52" i="50" s="1"/>
  <c r="P52" i="50" s="1"/>
  <c r="O30" i="50"/>
  <c r="P30" i="50" s="1"/>
  <c r="O48" i="50"/>
  <c r="O33" i="50"/>
  <c r="P33" i="50" s="1"/>
  <c r="P48" i="50"/>
  <c r="G17" i="32" l="1"/>
  <c r="P61" i="51"/>
  <c r="P62" i="51" s="1"/>
  <c r="G37" i="32" l="1"/>
  <c r="G38" i="32" l="1"/>
  <c r="H36" i="32"/>
  <c r="H17" i="32"/>
  <c r="H37" i="32" l="1"/>
  <c r="E26" i="50" l="1"/>
  <c r="M29" i="50"/>
  <c r="M28" i="50"/>
  <c r="G27" i="50"/>
  <c r="F27" i="50"/>
  <c r="N26" i="50" s="1"/>
  <c r="M25" i="50"/>
  <c r="M24" i="50"/>
  <c r="N24" i="50" s="1"/>
  <c r="G23" i="50"/>
  <c r="F23" i="50"/>
  <c r="N28" i="50" l="1"/>
  <c r="N22" i="50"/>
  <c r="O26" i="50"/>
  <c r="P26" i="50" s="1"/>
  <c r="O22" i="50"/>
  <c r="P22" i="50" s="1"/>
  <c r="M21" i="50" l="1"/>
  <c r="J20" i="50"/>
  <c r="M20" i="50" s="1"/>
  <c r="M19" i="50"/>
  <c r="G18" i="50"/>
  <c r="F17" i="50"/>
  <c r="F18" i="50" s="1"/>
  <c r="N17" i="50" s="1"/>
  <c r="M16" i="50"/>
  <c r="M15" i="50"/>
  <c r="N15" i="50" s="1"/>
  <c r="G14" i="50"/>
  <c r="F14" i="50"/>
  <c r="N13" i="50" s="1"/>
  <c r="O13" i="50" l="1"/>
  <c r="P13" i="50" s="1"/>
  <c r="N19" i="50"/>
  <c r="O17" i="50" s="1"/>
  <c r="P17" i="50" s="1"/>
  <c r="G12" i="50" l="1"/>
  <c r="F12" i="50"/>
  <c r="N11" i="50" l="1"/>
  <c r="O11" i="50" s="1"/>
  <c r="P11" i="50" s="1"/>
  <c r="P60" i="50" s="1"/>
  <c r="P61" i="50" l="1"/>
  <c r="P62" i="50" s="1"/>
  <c r="B21" i="27"/>
  <c r="P63" i="50" l="1"/>
  <c r="P64" i="50" s="1"/>
  <c r="I5" i="28"/>
  <c r="M6" i="50" l="1"/>
  <c r="H7" i="28"/>
  <c r="F11" i="28"/>
  <c r="J6" i="26"/>
  <c r="H11" i="28" l="1"/>
  <c r="E11" i="28" l="1"/>
  <c r="G11" i="28" l="1"/>
  <c r="D9" i="28"/>
  <c r="I9" i="28" s="1"/>
  <c r="D7" i="28"/>
  <c r="I7" i="28" s="1"/>
  <c r="F34" i="27"/>
  <c r="E34" i="27"/>
  <c r="D34" i="27"/>
  <c r="G27" i="27"/>
  <c r="F27" i="27"/>
  <c r="G18" i="27"/>
  <c r="F18" i="27"/>
  <c r="G13" i="27"/>
  <c r="G14" i="27" s="1"/>
  <c r="E13" i="27"/>
  <c r="E16" i="27" l="1"/>
  <c r="E18" i="27" s="1"/>
  <c r="G19" i="27"/>
  <c r="G28" i="27" s="1"/>
  <c r="I11" i="28"/>
  <c r="D11" i="28"/>
  <c r="E14" i="27"/>
  <c r="E19" i="27" l="1"/>
  <c r="E21" i="27" s="1"/>
  <c r="E25" i="27" s="1"/>
  <c r="E23" i="27" l="1"/>
  <c r="E27" i="27"/>
  <c r="E28" i="27" s="1"/>
  <c r="E35" i="27" s="1"/>
  <c r="E37" i="27" l="1"/>
  <c r="E39" i="27"/>
  <c r="E40" i="27" l="1"/>
  <c r="E41" i="27" s="1"/>
  <c r="F11" i="27" l="1"/>
  <c r="F13" i="27" s="1"/>
  <c r="F14" i="27" s="1"/>
  <c r="F19" i="27" s="1"/>
  <c r="F28" i="27" s="1"/>
  <c r="F35" i="27" s="1"/>
  <c r="F37" i="27" l="1"/>
  <c r="F39" i="27" s="1"/>
  <c r="F40" i="27" l="1"/>
  <c r="F41" i="27" s="1"/>
  <c r="H11" i="27"/>
  <c r="F3" i="28" l="1"/>
  <c r="D11" i="27"/>
  <c r="D13" i="27" s="1"/>
  <c r="D14" i="27" s="1"/>
  <c r="D16" i="27" s="1"/>
  <c r="H13" i="27"/>
  <c r="H14" i="27" s="1"/>
  <c r="D18" i="27" l="1"/>
  <c r="D19" i="27" s="1"/>
  <c r="H16" i="27"/>
  <c r="H18" i="27" s="1"/>
  <c r="H42" i="27" s="1"/>
  <c r="D21" i="27" l="1"/>
  <c r="H25" i="27"/>
  <c r="H19" i="27"/>
  <c r="D23" i="27"/>
  <c r="H23" i="27" s="1"/>
  <c r="D27" i="27" l="1"/>
  <c r="D28" i="27" s="1"/>
  <c r="H30" i="27" s="1"/>
  <c r="H21" i="27"/>
  <c r="H27" i="27" l="1"/>
  <c r="H28" i="27" s="1"/>
  <c r="D35" i="27"/>
  <c r="D37" i="27" s="1"/>
  <c r="H32" i="27"/>
  <c r="G32" i="27" s="1"/>
  <c r="D39" i="27" l="1"/>
  <c r="G30" i="27"/>
  <c r="G34" i="27" s="1"/>
  <c r="G35" i="27" s="1"/>
  <c r="G37" i="27" s="1"/>
  <c r="H34" i="27"/>
  <c r="H35" i="27" s="1"/>
  <c r="D40" i="27" l="1"/>
  <c r="D41" i="27" s="1"/>
  <c r="H37" i="27"/>
  <c r="H39" i="27" s="1"/>
  <c r="H40" i="27" s="1"/>
  <c r="H41" i="27" s="1"/>
  <c r="G39" i="27"/>
  <c r="G40" i="27" l="1"/>
  <c r="G41" i="27" s="1"/>
  <c r="G12" i="26"/>
  <c r="G5" i="27"/>
</calcChain>
</file>

<file path=xl/sharedStrings.xml><?xml version="1.0" encoding="utf-8"?>
<sst xmlns="http://schemas.openxmlformats.org/spreadsheetml/2006/main" count="560" uniqueCount="196">
  <si>
    <t>–</t>
  </si>
  <si>
    <t>հատ</t>
  </si>
  <si>
    <t>-</t>
  </si>
  <si>
    <t>−</t>
  </si>
  <si>
    <t>գմ</t>
  </si>
  <si>
    <t>կգ</t>
  </si>
  <si>
    <t>խմ</t>
  </si>
  <si>
    <t>քմ</t>
  </si>
  <si>
    <t>Շուկա</t>
  </si>
  <si>
    <t xml:space="preserve">  Խ․ Ստեփանյան</t>
  </si>
  <si>
    <t>Խ․ Ստեփանյան</t>
  </si>
  <si>
    <t>Ճարտարապետական մաս</t>
  </si>
  <si>
    <t>8-599-1</t>
  </si>
  <si>
    <t>Վարդակ</t>
  </si>
  <si>
    <t>8-149-2</t>
  </si>
  <si>
    <t>Անջատիչ</t>
  </si>
  <si>
    <t>Բետոն</t>
  </si>
  <si>
    <t xml:space="preserve">Պատերի սվաղի ծեփամածլում և ներկում երկշերտ լատեքսային ներկով </t>
  </si>
  <si>
    <t xml:space="preserve">Ընդհանուր արժեքը </t>
  </si>
  <si>
    <t>հազար դրամ</t>
  </si>
  <si>
    <t>Հ/հ</t>
  </si>
  <si>
    <t xml:space="preserve">Գնացուցակների NN
</t>
  </si>
  <si>
    <t xml:space="preserve">Աշխատանքների անվանումը 
</t>
  </si>
  <si>
    <t>Չափման միավորը</t>
  </si>
  <si>
    <t xml:space="preserve">Քանակը
</t>
  </si>
  <si>
    <t>Աշխատավարձ միավորը ռուբ. հազ. Դրամ</t>
  </si>
  <si>
    <t>Մեքեն. շահագործման միավ. ռուբ., հազ. դր.</t>
  </si>
  <si>
    <t>Նյութերի արժեքը հազ. դրամ</t>
  </si>
  <si>
    <t>Աշխատավարձի միավորի արժեքը հազ. Դրամ</t>
  </si>
  <si>
    <t>Ընդհանուր արժեքը միավորի համար</t>
  </si>
  <si>
    <t>Ընդհանուր արժեքը</t>
  </si>
  <si>
    <t>Նյութերի անվանումը</t>
  </si>
  <si>
    <t>Քանակը մեկ միավորի համար</t>
  </si>
  <si>
    <t>Նյութերի ընդհանուր ծախսը</t>
  </si>
  <si>
    <t>Միավորի արժեքը հազ. Դրամ</t>
  </si>
  <si>
    <t>լրակ</t>
  </si>
  <si>
    <t xml:space="preserve">Լուսատուների ապամոնտաժում </t>
  </si>
  <si>
    <t>8-599-1     Գ-0,5</t>
  </si>
  <si>
    <t>8-591-5    Գ-0,3</t>
  </si>
  <si>
    <t>Լուսատու</t>
  </si>
  <si>
    <t>լ-կ</t>
  </si>
  <si>
    <t>Մալուխ</t>
  </si>
  <si>
    <t>8-591-4</t>
  </si>
  <si>
    <t xml:space="preserve">8-591-7 </t>
  </si>
  <si>
    <t>Տուփ</t>
  </si>
  <si>
    <t>Ինֆոր</t>
  </si>
  <si>
    <t>Ճարմանդ ամրակապման համար</t>
  </si>
  <si>
    <t>տեղ</t>
  </si>
  <si>
    <t>ԲԱՑԱՏՐԱԳԻՐ</t>
  </si>
  <si>
    <t>Ավելացված արժեքի հարկը հաշվի է առնված 20%</t>
  </si>
  <si>
    <t xml:space="preserve">Նախահաշվային ընդհանուր արժեքը կազմում է </t>
  </si>
  <si>
    <t>հազ․ դրամ</t>
  </si>
  <si>
    <t>Կազմեց</t>
  </si>
  <si>
    <t>Ամփոփ նախահաշիվ</t>
  </si>
  <si>
    <t>շինարարության անվանումը</t>
  </si>
  <si>
    <t>Ամփոփ նախահաշվի գումարը կազմում է</t>
  </si>
  <si>
    <t>Հ/Հ</t>
  </si>
  <si>
    <t xml:space="preserve">NN նախահաշիվ                     </t>
  </si>
  <si>
    <t>Օբեկտների աշխատանքների և ծախսերի անվանումը</t>
  </si>
  <si>
    <t>նախահաշվային արժեքը հազ․ դրամ</t>
  </si>
  <si>
    <t>Ընդահնուր արժեքը հազ․ դրամ</t>
  </si>
  <si>
    <t>Շինարարական աշխատանք</t>
  </si>
  <si>
    <t>Մոնտաժային աշխատանք</t>
  </si>
  <si>
    <t>Սարքավորումներ</t>
  </si>
  <si>
    <t>Այլ ծախսեր</t>
  </si>
  <si>
    <t>Գլուխ 2  Շինարարական հիմնական օբեկտներ</t>
  </si>
  <si>
    <t>Օբեկտային նախահաշիվ N1</t>
  </si>
  <si>
    <t>Ընդամենը ըստ 1-2 գլխի</t>
  </si>
  <si>
    <t>Ընդամենը ըստ 1-7 գլխի</t>
  </si>
  <si>
    <t>Գլուխ 8  Ժամանակավոր շենքեր և կառույցներ</t>
  </si>
  <si>
    <t>Ժամանակավոր շենքեր և կառույցներ</t>
  </si>
  <si>
    <t>Ընդամենը ըստ 8 գլխի</t>
  </si>
  <si>
    <t>Ընդամենը ըստ 1-8 գլխի</t>
  </si>
  <si>
    <t>Գլուխ 9</t>
  </si>
  <si>
    <t>Շինարարության ձմեռային ծախսեր</t>
  </si>
  <si>
    <t>Շինմոնտաժային աշխատանքների ավարտից հետո տարածքի մաքրման և գոյացած աղբի տեղափոխման աշխատանքների ծախսեր</t>
  </si>
  <si>
    <t>Ընդամենը ըստ 9 գլխի</t>
  </si>
  <si>
    <t>Ընդամենը ըստ 1-9 գլխի</t>
  </si>
  <si>
    <t>Գլուխ 10  Տեխնիկական և հեղինակային հսկողություն</t>
  </si>
  <si>
    <t>Տեխնիկական հսկողություն</t>
  </si>
  <si>
    <t>Հեղինակային հսկողություն</t>
  </si>
  <si>
    <t>Ընդամենը ըստ 10 գլխի</t>
  </si>
  <si>
    <t>Ընդամենը ըստ 1-10 գլխի</t>
  </si>
  <si>
    <t>Գլուխ 12</t>
  </si>
  <si>
    <t>Չնախատեսված աշխատանքներ և ծախսեր</t>
  </si>
  <si>
    <t>Ընդամենը ըստ ամփոփ նախահաշվի</t>
  </si>
  <si>
    <t>ԱԱՀ - 20%</t>
  </si>
  <si>
    <t>Ամբողջը հազ․ դրամ</t>
  </si>
  <si>
    <t>Այդ թվում հետադարձ գումար</t>
  </si>
  <si>
    <t>Նախահաշվային արժեքը</t>
  </si>
  <si>
    <t>Նախահաշիվ                                    N</t>
  </si>
  <si>
    <t>Աշխատանքի անվանումը</t>
  </si>
  <si>
    <t>Նախահաշվային արժեքը հազ․ դրամ</t>
  </si>
  <si>
    <t>Սարքավոր․</t>
  </si>
  <si>
    <t>Ընդամենը</t>
  </si>
  <si>
    <t>Նախահաշիվ  N1-2</t>
  </si>
  <si>
    <t>Կազմեց                                       Խ․ Ստեփանյան</t>
  </si>
  <si>
    <t>հազ. դր.</t>
  </si>
  <si>
    <t>Վերադիր ծախսեր - 13.3%</t>
  </si>
  <si>
    <t>Շահույթ - 11%</t>
  </si>
  <si>
    <t>Ընդամենը ըստ նախահաշվի</t>
  </si>
  <si>
    <t>Նախահաշիվ   N1-1</t>
  </si>
  <si>
    <t>46-55</t>
  </si>
  <si>
    <t>Փոքր ծավալի շինմոնտաժային աշխատանքների համար նախատեսված լրացուցիչ ծախսեր</t>
  </si>
  <si>
    <t xml:space="preserve">Օբեկտային նախահաշիվ </t>
  </si>
  <si>
    <t>ՇԻՆԱՐԱՐԱԿԱՆ ԱՇԽԱՏԱՆՔՆԵՐԻ ԾԱՎԱԼՆԵՐԸ</t>
  </si>
  <si>
    <t xml:space="preserve">Աշխատանքների անվանումը </t>
  </si>
  <si>
    <t>Չափ․ միավոր</t>
  </si>
  <si>
    <t>Քանակը</t>
  </si>
  <si>
    <t>Միավորի արժեքը</t>
  </si>
  <si>
    <t>Ընդամենը հազ․ դրամ</t>
  </si>
  <si>
    <t>Ամբողջը</t>
  </si>
  <si>
    <t>ԱԱՀ -   20 %</t>
  </si>
  <si>
    <t>Ամբողջը ներառյալ ԱԱՀ</t>
  </si>
  <si>
    <t>գծմ</t>
  </si>
  <si>
    <t>ցեմ․ շաղախ</t>
  </si>
  <si>
    <t>5-132</t>
  </si>
  <si>
    <t>Սոսինձ</t>
  </si>
  <si>
    <t>15-664</t>
  </si>
  <si>
    <t>Լատեքս․ ներկ</t>
  </si>
  <si>
    <t>Ծեփամածիկ</t>
  </si>
  <si>
    <t>Պրոֆիլ</t>
  </si>
  <si>
    <t>Դուռ</t>
  </si>
  <si>
    <t>Տեղային նախահաշիվ 1-2</t>
  </si>
  <si>
    <t>Աշխատանքների նախհաշվարկային փաստաթղթերը կազմված են աշխատանքային գծագրերի և  ՀՀ կառավարության 17․10․2024թ․ N1656-Ն որոշմամբ հաստատված "Շինարարական աշխատանքների գնագոյացման նախահաշվային նորմերի և դրանց կիրառման կարգի" համաձայն։</t>
  </si>
  <si>
    <t>Նյութերի և սարքավորումների արժեքներն և շինարարության ոլորտի գործակիցները ընդունված համաձայն ֆինանսների նախարարության պաշտոնական կայքի 2025թ․-ի ապրիլ ամսվա տվյալների։ Այն նյութերի․ սարքավորումների արժեքներն, որոնք չեն ներառված ինֆորմացիոն տեղեկագրում, ձևավորվել են շուկայական միջինացված գների և հարցումների արդյունքում։</t>
  </si>
  <si>
    <t xml:space="preserve">6. Ժամանակավոր կառույցների և շենքերի կառուցման արժեքը 0,5%
7․ Շինմոնտաժային աշխատանքների ավարտից հետո տարածքի մաքրման և գոյացած                          (ոչ ընթացիկ) աղբի տեղափոխման աշխատանքների ծախսեր - 0,15%   
8. Չնախատեսված աշխատանքներ և ծախսեր - 3%                                                                                                              9. Շինարարության ձմեռային ծախսեր - 0,5%                                                                               10. Փոքր ծավալի շինմոնտաժային աշխատանքների համար նախատեսված լրացուցիչ                       ծախսեր - 1%                                                                                         </t>
  </si>
  <si>
    <t>Կազմված է 2025թ. Գներով</t>
  </si>
  <si>
    <t>"---------" ----------------------- 2025թ.</t>
  </si>
  <si>
    <t>կազմված է  2025թ.  գներով</t>
  </si>
  <si>
    <t>Ակոսների բացում</t>
  </si>
  <si>
    <t>Երկաթակապ</t>
  </si>
  <si>
    <t>100
հատ</t>
  </si>
  <si>
    <t>100 հատ</t>
  </si>
  <si>
    <t>Երկբևեռ խրոցակային վարդակ հողանցման հպակով,250Վ, 16Ա IP 22</t>
  </si>
  <si>
    <t>46-61</t>
  </si>
  <si>
    <t>Նյութերի միավորի արժեքը Գ=1.141</t>
  </si>
  <si>
    <t xml:space="preserve">        Կազմված է 2025-07թ. գներով  </t>
  </si>
  <si>
    <r>
      <t xml:space="preserve">Գ. մեք. </t>
    </r>
    <r>
      <rPr>
        <b/>
        <i/>
        <sz val="12"/>
        <color indexed="8"/>
        <rFont val="GHEA Grapalat"/>
        <family val="3"/>
      </rPr>
      <t>= 3048,1</t>
    </r>
  </si>
  <si>
    <r>
      <t>Գ. աշխ.</t>
    </r>
    <r>
      <rPr>
        <b/>
        <i/>
        <sz val="12"/>
        <color indexed="8"/>
        <rFont val="GHEA Grapalat"/>
        <family val="3"/>
      </rPr>
      <t>= 2458,44</t>
    </r>
  </si>
  <si>
    <t>Մալուխ պղնձե, մեկուսացված, հրակայուն, հատվածքը 3x2,5մմ2 ВВГнг/A/-LS</t>
  </si>
  <si>
    <t>Մալուխ պղնձե, մեկուսացված, հրակայուն, հատվածքը 3x1,5մմ2 ВВГнг/A/-LS</t>
  </si>
  <si>
    <t>Անջատիչ,միատակ փակ լարանցման համար, 250Վ,10Ա,IP22</t>
  </si>
  <si>
    <t>Անջատիչ,երկտակ փակ լարանցման համար, 250Վ,10Ա,IP22</t>
  </si>
  <si>
    <t>Միջնորմի մեջ 50x50մմ
անցքի բացում</t>
  </si>
  <si>
    <t xml:space="preserve">Նյութերի ծախսերը որոշված են ըստ ՇՆ և Կ-ի համապատասխան։
 1․ Շինարարական նյութերի արժեքին տրված է՝
-տրանսպորտային ծախսերը հաշվի առնող գործակից - 1,0657
-պահեստային, փաթեթավորման ծախսերը հաշվի առնող գործակից - 1,02                              - նախահաշվում չհաշվարկվող ոչ հիմնական նյութերի արժեք - 1,05                     </t>
  </si>
  <si>
    <t>Մարմարից հատակի ապամոնտաժում</t>
  </si>
  <si>
    <t>15-264</t>
  </si>
  <si>
    <t>ցանց</t>
  </si>
  <si>
    <t xml:space="preserve">Մուտքի ճակատի ց/ավազե սվաղ </t>
  </si>
  <si>
    <t>27-86-1</t>
  </si>
  <si>
    <t>Բազալտե եզրաքարերի տեղադրում 150х300 մմ չափերի բետոնե հիմքի վրա /B7,5 դասի/</t>
  </si>
  <si>
    <t>Եզրաքար</t>
  </si>
  <si>
    <t>Ցեմ․շաղախ</t>
  </si>
  <si>
    <t>27-176</t>
  </si>
  <si>
    <t>Բետոնե սալիկ</t>
  </si>
  <si>
    <t>Ավազ</t>
  </si>
  <si>
    <t>Հատակի կառուցում բետոնե ձևավոր սալիկներով 5սմ հատս․ ավազե հիմքի վրա</t>
  </si>
  <si>
    <t>Կերամոգրանիտ</t>
  </si>
  <si>
    <t>Պրեսգրանիտե սալերով հատակի իրականացում ամրացված համապատասխան սոսնձով՝ չսահող</t>
  </si>
  <si>
    <t>10-114</t>
  </si>
  <si>
    <t xml:space="preserve">ՄԴՖ-ից միջսենյակային դռների տեղադրում </t>
  </si>
  <si>
    <t>15-665</t>
  </si>
  <si>
    <t xml:space="preserve">Առաստաղների ծեփամածլում և ներկում երկշերտ լատեքսային ներկով </t>
  </si>
  <si>
    <t>10-293</t>
  </si>
  <si>
    <t xml:space="preserve">Պատերի երեսապատում գիպսաստվարաթղթով, մետաղական հիմնակմախքի վրա  </t>
  </si>
  <si>
    <t>Գիպսաստվարաթ</t>
  </si>
  <si>
    <t>Պտուտակ</t>
  </si>
  <si>
    <t>Ծեփափոշի</t>
  </si>
  <si>
    <t>34-352
34-323</t>
  </si>
  <si>
    <t>Կախովի առաստաղ գիպսաստվարաթխթից 9,5 մմ հաստ․ մետաղական հիմնակմախքի վրա</t>
  </si>
  <si>
    <t>Գիպսաստվարաթ․</t>
  </si>
  <si>
    <t>Պրոֆիլ C</t>
  </si>
  <si>
    <t>Պրոֆիլ U</t>
  </si>
  <si>
    <t>Ժապավեն</t>
  </si>
  <si>
    <t>Ձգաճոպան</t>
  </si>
  <si>
    <t>Կցորդ</t>
  </si>
  <si>
    <t>8-140</t>
  </si>
  <si>
    <t>Միջնորմների կառուցում 200մմ հաստ․ խարամաբետոնե բլոկներով</t>
  </si>
  <si>
    <t>Խարամ․ բլոկ</t>
  </si>
  <si>
    <t>Անջատիչների, վարդակների և տուփերի  ապամոնտաժում տուփով</t>
  </si>
  <si>
    <t>Լուսադիոդային էվակուացիոն ուղղանկյուն լուսատու
ներկառուցված մարտկոցով LED12-15Վտ, Exit նշանով</t>
  </si>
  <si>
    <t>Լուսադիոդային վթարային ուղղանկյուն լուսատու
ներկառուցված մարտկոցով LED12-15Վտ</t>
  </si>
  <si>
    <t>Լուսադիոդային լուսատու 27Վտ,IP54, Ф210մմ
լուսային հոսքը 2831Լմ լուսային
արդյունավետությունը 105Լմ/Վտ լույսի
ջերմաստիճանը 4100K լուսահաղորդման ինդեքսը 80</t>
  </si>
  <si>
    <t>Լուսադիոդային լուսատու 36Վտ,առաստաղային
ուղղանկյուն, 600x600x50մմ լուսային հոսքը 4200Լմ,
լուսային արդյունավետությունը 116Լմ/Վտ, լույսի
ջերմաստիճանը 4100K լուսահաղորդման ինդեքսը 80</t>
  </si>
  <si>
    <t>Մալուխ պղնձե, մեկուսացված, հրակայուն, հատվածքը 3x1,5մմ2 ВВГнг-FRLS</t>
  </si>
  <si>
    <t>Տուփ անջատիչների և վարդակների տեղադրման համար</t>
  </si>
  <si>
    <t>Ճյուղավորման տուփ փակ լարանցման համար</t>
  </si>
  <si>
    <t>Կազմեց                                                                    Խ․ Ստեփանյան</t>
  </si>
  <si>
    <t>Էլեկտրատեխնիկական մաս</t>
  </si>
  <si>
    <t>Տեղային նախահաշիվ 1-1</t>
  </si>
  <si>
    <t>&lt;&lt;ՎԵԴԻ ՀԱՄԱՅՆՔԻ ԳՐԱԴԱՐԱՆ&gt;&gt; ՀՈԱԿ -Ի
ԸՆԹԱՑԻԿ ՆՈՐՈԳՄԱՆ ԱՇԽԱՏԱՆՔՆԵՐ</t>
  </si>
  <si>
    <t>1-1 Ճարտարապետական մաս</t>
  </si>
  <si>
    <t>46-109</t>
  </si>
  <si>
    <t>1-2 Էլեկտրատեխնիկական մաս</t>
  </si>
  <si>
    <t>2․ Աշխատավարձի գործակից՝ 2458,44
3․ Մեքենաների շահագործման գործակից՝ 3048,1
4․Վերադիր ծախսեր -13,3%
5. Շահույթ - 11%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</si>
</sst>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_-* #,##0\ _€_-;\-* #,##0\ _€_-;_-* &quot;-&quot;\ _€_-;_-@_-"/>
    <numFmt numFmtId="166" formatCode="0.000000"/>
    <numFmt numFmtId="167" formatCode="_-* #,##0.00_р_._-;\-* #,##0.00_р_._-;_-* &quot;-&quot;??_р_._-;_-@_-"/>
    <numFmt numFmtId="168" formatCode="_(* #,##0.00_);_(* \(#,##0.00\);_(* &quot;-&quot;??_);_(@_)"/>
    <numFmt numFmtId="169" formatCode="_-* #,##0.00[$€]_-;\-* #,##0.00[$€]_-;_-* &quot;-&quot;??[$€]_-;_-@_-"/>
    <numFmt numFmtId="170" formatCode="_(* #,##0.0_);_(* \(#,##0.0\);_(* &quot;-&quot;??_);_(@_)"/>
    <numFmt numFmtId="171" formatCode="0.000"/>
    <numFmt numFmtId="172" formatCode="0.0000"/>
    <numFmt numFmtId="173" formatCode="0.0%"/>
    <numFmt numFmtId="174" formatCode="#,##0.0"/>
    <numFmt numFmtId="175" formatCode="_(* #,##0.000_);_(* \(#,##0.000\);_(* &quot;-&quot;??_);_(@_)"/>
    <numFmt numFmtId="176" formatCode="#,##0.000\ _₽"/>
  </numFmts>
  <fonts count="5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font>
    <font>
      <sz val="10"/>
      <name val="Arial"/>
      <family val="2"/>
      <charset val="204"/>
    </font>
    <font>
      <sz val="10"/>
      <name val="Arial Armenian"/>
      <family val="2"/>
    </font>
    <font>
      <sz val="12"/>
      <name val="Arial Armenian"/>
      <family val="2"/>
    </font>
    <font>
      <sz val="10"/>
      <name val="Arial"/>
      <family val="2"/>
    </font>
    <font>
      <sz val="11"/>
      <color indexed="8"/>
      <name val="Calibri"/>
      <family val="2"/>
      <charset val="204"/>
    </font>
    <font>
      <sz val="9"/>
      <name val="Arial Armenian"/>
      <family val="2"/>
    </font>
    <font>
      <sz val="12"/>
      <name val="Helv"/>
      <family val="2"/>
    </font>
    <font>
      <sz val="10"/>
      <name val="Arial Cyr"/>
      <family val="2"/>
    </font>
    <font>
      <sz val="11"/>
      <color rgb="FF9C0006"/>
      <name val="Calibri"/>
      <family val="2"/>
      <scheme val="minor"/>
    </font>
    <font>
      <sz val="10"/>
      <name val="Helv"/>
      <family val="2"/>
    </font>
    <font>
      <b/>
      <sz val="17"/>
      <name val="Arial Armenian"/>
      <family val="2"/>
    </font>
    <font>
      <b/>
      <sz val="13"/>
      <name val="Arial Armenian"/>
      <family val="2"/>
    </font>
    <font>
      <i/>
      <sz val="10"/>
      <name val="Arial Armenian"/>
      <family val="2"/>
    </font>
    <font>
      <sz val="11"/>
      <name val="Arial Armenian"/>
      <family val="2"/>
    </font>
    <font>
      <b/>
      <i/>
      <sz val="11"/>
      <name val="Arial Armenian"/>
      <family val="2"/>
    </font>
    <font>
      <sz val="10"/>
      <name val="Arial"/>
      <family val="2"/>
    </font>
    <font>
      <b/>
      <sz val="16"/>
      <name val="Arial Armenian"/>
      <family val="2"/>
    </font>
    <font>
      <sz val="10"/>
      <name val="Arial LatArm"/>
      <family val="2"/>
      <charset val="204"/>
    </font>
    <font>
      <b/>
      <i/>
      <sz val="15"/>
      <name val="Arial Armenian"/>
      <family val="2"/>
    </font>
    <font>
      <sz val="12"/>
      <name val="Arial Armenian"/>
      <family val="2"/>
      <charset val="204"/>
    </font>
    <font>
      <sz val="12"/>
      <name val="GHEA Grapalat"/>
      <family val="3"/>
    </font>
    <font>
      <sz val="10"/>
      <name val="GHEA Grapalat"/>
      <family val="3"/>
    </font>
    <font>
      <b/>
      <sz val="12"/>
      <name val="GHEA Grapalat"/>
      <family val="3"/>
    </font>
    <font>
      <sz val="12"/>
      <color theme="1"/>
      <name val="GHEA Grapalat"/>
      <family val="3"/>
    </font>
    <font>
      <b/>
      <i/>
      <sz val="12"/>
      <color theme="1"/>
      <name val="GHEA Grapalat"/>
      <family val="3"/>
    </font>
    <font>
      <b/>
      <i/>
      <sz val="12"/>
      <color indexed="8"/>
      <name val="GHEA Grapalat"/>
      <family val="3"/>
    </font>
    <font>
      <sz val="10"/>
      <color theme="1"/>
      <name val="GHEA Grapalat"/>
      <family val="3"/>
    </font>
    <font>
      <b/>
      <sz val="10"/>
      <color theme="1"/>
      <name val="GHEA Grapalat"/>
      <family val="3"/>
    </font>
    <font>
      <b/>
      <sz val="13"/>
      <name val="GHEA Grapalat"/>
      <family val="3"/>
    </font>
    <font>
      <b/>
      <sz val="12"/>
      <color theme="1"/>
      <name val="GHEA Grapalat"/>
      <family val="3"/>
    </font>
    <font>
      <b/>
      <sz val="17"/>
      <name val="GHEA Grapalat"/>
      <family val="3"/>
    </font>
    <font>
      <b/>
      <sz val="14"/>
      <name val="GHEA Grapalat"/>
      <family val="3"/>
    </font>
    <font>
      <i/>
      <sz val="12"/>
      <name val="GHEA Grapalat"/>
      <family val="3"/>
    </font>
    <font>
      <b/>
      <u/>
      <sz val="12"/>
      <name val="GHEA Grapalat"/>
      <family val="3"/>
    </font>
    <font>
      <b/>
      <sz val="11"/>
      <name val="GHEA Grapalat"/>
      <family val="3"/>
    </font>
    <font>
      <sz val="11"/>
      <name val="GHEA Grapalat"/>
      <family val="3"/>
    </font>
    <font>
      <b/>
      <sz val="10"/>
      <name val="GHEA Grapalat"/>
      <family val="3"/>
    </font>
    <font>
      <b/>
      <u/>
      <sz val="10"/>
      <name val="GHEA Grapalat"/>
      <family val="3"/>
    </font>
    <font>
      <b/>
      <sz val="16"/>
      <name val="GHEA Grapalat"/>
      <family val="3"/>
    </font>
    <font>
      <b/>
      <i/>
      <sz val="14"/>
      <name val="GHEA Grapalat"/>
      <family val="3"/>
    </font>
    <font>
      <b/>
      <i/>
      <sz val="13"/>
      <name val="GHEA Grapalat"/>
      <family val="3"/>
    </font>
    <font>
      <b/>
      <i/>
      <sz val="15"/>
      <name val="GHEA Grapalat"/>
      <family val="3"/>
    </font>
    <font>
      <b/>
      <i/>
      <sz val="12"/>
      <name val="GHEA Grapalat"/>
      <family val="3"/>
    </font>
    <font>
      <b/>
      <sz val="20"/>
      <name val="GHEA Grapalat"/>
      <family val="3"/>
    </font>
    <font>
      <b/>
      <i/>
      <sz val="10"/>
      <name val="GHEA Grapalat"/>
      <family val="3"/>
    </font>
    <font>
      <i/>
      <sz val="10"/>
      <name val="GHEA Grapalat"/>
      <family val="3"/>
    </font>
    <font>
      <sz val="11"/>
      <color theme="1"/>
      <name val="GHEA Grapalat"/>
      <family val="3"/>
    </font>
    <font>
      <b/>
      <sz val="10"/>
      <color theme="0"/>
      <name val="GHEA Grapalat"/>
      <family val="3"/>
    </font>
    <font>
      <sz val="8"/>
      <name val="Calibri"/>
      <family val="2"/>
      <scheme val="minor"/>
    </font>
    <font>
      <b/>
      <i/>
      <sz val="11"/>
      <name val="GHEA Grapalat"/>
      <family val="3"/>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93">
    <xf numFmtId="0" fontId="0" fillId="0" borderId="0"/>
    <xf numFmtId="0" fontId="4" fillId="0" borderId="0"/>
    <xf numFmtId="0" fontId="5" fillId="0" borderId="0"/>
    <xf numFmtId="0" fontId="5" fillId="0" borderId="0"/>
    <xf numFmtId="0" fontId="5" fillId="0" borderId="0"/>
    <xf numFmtId="0" fontId="5" fillId="0" borderId="0"/>
    <xf numFmtId="0" fontId="2" fillId="0" borderId="0"/>
    <xf numFmtId="0" fontId="5" fillId="0" borderId="0"/>
    <xf numFmtId="0" fontId="8" fillId="0" borderId="0"/>
    <xf numFmtId="0" fontId="5" fillId="0" borderId="0"/>
    <xf numFmtId="0" fontId="5" fillId="0" borderId="0"/>
    <xf numFmtId="0" fontId="5" fillId="0" borderId="0"/>
    <xf numFmtId="0" fontId="5" fillId="0" borderId="0"/>
    <xf numFmtId="0" fontId="5" fillId="0" borderId="0"/>
    <xf numFmtId="165" fontId="5" fillId="0" borderId="0" applyFont="0" applyFill="0" applyBorder="0" applyAlignment="0" applyProtection="0"/>
    <xf numFmtId="166" fontId="3" fillId="0" borderId="0" applyFont="0" applyFill="0" applyBorder="0" applyAlignment="0" applyProtection="0"/>
    <xf numFmtId="167" fontId="5" fillId="0" borderId="0" applyFont="0" applyFill="0" applyBorder="0" applyAlignment="0" applyProtection="0"/>
    <xf numFmtId="167" fontId="4"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9"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4"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9" fillId="0" borderId="0" applyFont="0" applyFill="0" applyBorder="0" applyAlignment="0" applyProtection="0"/>
    <xf numFmtId="2" fontId="10" fillId="0" borderId="1" applyFill="0" applyBorder="0" applyAlignment="0">
      <alignment horizontal="right" vertical="center"/>
    </xf>
    <xf numFmtId="169" fontId="4" fillId="0" borderId="0" applyFont="0" applyFill="0" applyBorder="0" applyAlignment="0" applyProtection="0"/>
    <xf numFmtId="0" fontId="5" fillId="0" borderId="0"/>
    <xf numFmtId="0" fontId="2"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3" fillId="0" borderId="0"/>
    <xf numFmtId="0" fontId="9" fillId="0" borderId="0"/>
    <xf numFmtId="0" fontId="2" fillId="0" borderId="0"/>
    <xf numFmtId="0" fontId="5" fillId="0" borderId="0"/>
    <xf numFmtId="0" fontId="5"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4" fillId="0" borderId="0"/>
    <xf numFmtId="0" fontId="5"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11" fillId="0" borderId="0"/>
    <xf numFmtId="0" fontId="5" fillId="0" borderId="0"/>
    <xf numFmtId="0" fontId="5" fillId="0" borderId="0"/>
    <xf numFmtId="0" fontId="5" fillId="0" borderId="0"/>
    <xf numFmtId="0" fontId="9"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5" fillId="0" borderId="0"/>
    <xf numFmtId="0" fontId="4" fillId="0" borderId="0"/>
    <xf numFmtId="0" fontId="4" fillId="0" borderId="0"/>
    <xf numFmtId="0" fontId="5" fillId="0" borderId="0"/>
    <xf numFmtId="0" fontId="4" fillId="0" borderId="0"/>
    <xf numFmtId="0" fontId="2" fillId="0" borderId="0"/>
    <xf numFmtId="0" fontId="5" fillId="0" borderId="0"/>
    <xf numFmtId="0" fontId="4" fillId="0" borderId="0"/>
    <xf numFmtId="0" fontId="5" fillId="0" borderId="0"/>
    <xf numFmtId="0" fontId="5" fillId="0" borderId="0"/>
    <xf numFmtId="0" fontId="5" fillId="0" borderId="0"/>
    <xf numFmtId="0" fontId="13" fillId="2" borderId="0" applyNumberFormat="0" applyBorder="0" applyAlignment="0" applyProtection="0"/>
    <xf numFmtId="0" fontId="14" fillId="0" borderId="0"/>
    <xf numFmtId="168" fontId="4" fillId="0" borderId="0" applyFont="0" applyFill="0" applyBorder="0" applyAlignment="0" applyProtection="0"/>
    <xf numFmtId="168"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8" fontId="5" fillId="0" borderId="0" applyFont="0" applyFill="0" applyBorder="0" applyAlignment="0" applyProtection="0"/>
    <xf numFmtId="0" fontId="1" fillId="0" borderId="0"/>
    <xf numFmtId="0" fontId="20" fillId="0" borderId="0"/>
    <xf numFmtId="9" fontId="4" fillId="0" borderId="0" applyFont="0" applyFill="0" applyBorder="0" applyAlignment="0" applyProtection="0"/>
    <xf numFmtId="0" fontId="4" fillId="0" borderId="0"/>
    <xf numFmtId="9" fontId="3" fillId="0" borderId="0" applyFont="0" applyFill="0" applyBorder="0" applyAlignment="0" applyProtection="0"/>
  </cellStyleXfs>
  <cellXfs count="392">
    <xf numFmtId="0" fontId="0" fillId="0" borderId="0" xfId="0"/>
    <xf numFmtId="0" fontId="6" fillId="0" borderId="0" xfId="5" applyFont="1" applyFill="1"/>
    <xf numFmtId="0" fontId="6" fillId="0" borderId="0" xfId="5" applyFont="1" applyFill="1" applyAlignment="1">
      <alignment horizontal="left"/>
    </xf>
    <xf numFmtId="0" fontId="6" fillId="0" borderId="0" xfId="5" applyFont="1" applyFill="1" applyAlignment="1">
      <alignment horizontal="center" vertical="center"/>
    </xf>
    <xf numFmtId="0" fontId="22" fillId="0" borderId="0" xfId="174" applyFont="1"/>
    <xf numFmtId="0" fontId="7" fillId="0" borderId="0" xfId="5" applyFont="1" applyAlignment="1">
      <alignment horizontal="center" vertical="center" wrapText="1"/>
    </xf>
    <xf numFmtId="0" fontId="7" fillId="0" borderId="0" xfId="9" applyFont="1" applyAlignment="1">
      <alignment horizontal="center" vertical="center" wrapText="1"/>
    </xf>
    <xf numFmtId="0" fontId="18" fillId="0" borderId="0" xfId="112" applyFont="1" applyAlignment="1">
      <alignment vertical="center"/>
    </xf>
    <xf numFmtId="0" fontId="21" fillId="0" borderId="0" xfId="112" applyFont="1" applyAlignment="1">
      <alignment horizontal="center" vertical="center" wrapText="1"/>
    </xf>
    <xf numFmtId="0" fontId="6" fillId="0" borderId="0" xfId="112" applyFont="1" applyAlignment="1">
      <alignment horizontal="center" vertical="center"/>
    </xf>
    <xf numFmtId="0" fontId="18" fillId="0" borderId="0" xfId="112" applyFont="1"/>
    <xf numFmtId="0" fontId="18" fillId="0" borderId="0" xfId="112" applyFont="1" applyAlignment="1">
      <alignment horizontal="center" vertical="center" wrapText="1"/>
    </xf>
    <xf numFmtId="0" fontId="6" fillId="0" borderId="0" xfId="112" applyFont="1" applyAlignment="1">
      <alignment horizontal="center" vertical="center" wrapText="1"/>
    </xf>
    <xf numFmtId="0" fontId="23" fillId="0" borderId="0" xfId="112" applyFont="1" applyAlignment="1">
      <alignment horizontal="center"/>
    </xf>
    <xf numFmtId="0" fontId="17" fillId="0" borderId="0" xfId="112" applyFont="1" applyAlignment="1">
      <alignment horizontal="center"/>
    </xf>
    <xf numFmtId="0" fontId="18" fillId="0" borderId="0" xfId="112" applyFont="1" applyAlignment="1">
      <alignment vertical="center" wrapText="1"/>
    </xf>
    <xf numFmtId="0" fontId="4" fillId="0" borderId="0" xfId="0" applyFont="1"/>
    <xf numFmtId="0" fontId="24" fillId="0" borderId="0" xfId="9" applyFont="1" applyAlignment="1">
      <alignment horizontal="center" vertical="center" wrapText="1"/>
    </xf>
    <xf numFmtId="0" fontId="25" fillId="0" borderId="0" xfId="2" applyFont="1" applyAlignment="1">
      <alignment horizontal="center" vertical="center"/>
    </xf>
    <xf numFmtId="0" fontId="25" fillId="0" borderId="0" xfId="5" applyFont="1" applyAlignment="1">
      <alignment horizontal="center" vertical="center"/>
    </xf>
    <xf numFmtId="0" fontId="34" fillId="0" borderId="1" xfId="9" applyFont="1" applyBorder="1" applyAlignment="1">
      <alignment vertical="center" textRotation="90" wrapText="1"/>
    </xf>
    <xf numFmtId="171" fontId="25" fillId="0" borderId="1" xfId="9" applyNumberFormat="1" applyFont="1" applyBorder="1" applyAlignment="1">
      <alignment horizontal="center" vertical="center" wrapText="1"/>
    </xf>
    <xf numFmtId="0" fontId="26" fillId="0" borderId="0" xfId="5" applyFont="1" applyFill="1"/>
    <xf numFmtId="0" fontId="26" fillId="0" borderId="0" xfId="5" applyFont="1" applyFill="1" applyAlignment="1">
      <alignment horizontal="left"/>
    </xf>
    <xf numFmtId="171" fontId="25" fillId="0" borderId="1" xfId="5" applyNumberFormat="1" applyFont="1" applyFill="1" applyBorder="1" applyAlignment="1">
      <alignment horizontal="center" vertical="center" wrapText="1"/>
    </xf>
    <xf numFmtId="0" fontId="25" fillId="0" borderId="2" xfId="5" applyFont="1" applyBorder="1" applyAlignment="1">
      <alignment horizontal="right" vertical="center"/>
    </xf>
    <xf numFmtId="0" fontId="25" fillId="0" borderId="1" xfId="5" applyFont="1" applyBorder="1" applyAlignment="1">
      <alignment horizontal="center" vertical="center"/>
    </xf>
    <xf numFmtId="0" fontId="25" fillId="0" borderId="0" xfId="9" applyFont="1" applyAlignment="1">
      <alignment horizontal="center" vertical="center" wrapText="1"/>
    </xf>
    <xf numFmtId="172" fontId="25" fillId="0" borderId="1" xfId="5" applyNumberFormat="1" applyFont="1" applyBorder="1" applyAlignment="1">
      <alignment horizontal="center" vertical="center" wrapText="1"/>
    </xf>
    <xf numFmtId="0" fontId="7" fillId="0" borderId="0" xfId="11" applyFont="1" applyAlignment="1">
      <alignment horizontal="center" vertical="center" wrapText="1"/>
    </xf>
    <xf numFmtId="171" fontId="25" fillId="0" borderId="1" xfId="11" applyNumberFormat="1" applyFont="1" applyBorder="1" applyAlignment="1">
      <alignment horizontal="center" vertical="center" wrapText="1"/>
    </xf>
    <xf numFmtId="0" fontId="26" fillId="0" borderId="0" xfId="174" applyFont="1"/>
    <xf numFmtId="170" fontId="41" fillId="0" borderId="0" xfId="187" applyNumberFormat="1" applyFont="1"/>
    <xf numFmtId="0" fontId="41" fillId="0" borderId="0" xfId="174" applyFont="1"/>
    <xf numFmtId="0" fontId="42" fillId="0" borderId="0" xfId="174" applyFont="1"/>
    <xf numFmtId="0" fontId="18" fillId="0" borderId="0" xfId="5" applyFont="1" applyAlignment="1">
      <alignment vertical="center"/>
    </xf>
    <xf numFmtId="171" fontId="15" fillId="0" borderId="0" xfId="5" applyNumberFormat="1" applyFont="1" applyAlignment="1">
      <alignment horizontal="center" vertical="center" wrapText="1"/>
    </xf>
    <xf numFmtId="0" fontId="15" fillId="0" borderId="0" xfId="5" applyFont="1" applyAlignment="1">
      <alignment horizontal="center" vertical="center" wrapText="1"/>
    </xf>
    <xf numFmtId="0" fontId="6" fillId="0" borderId="0" xfId="5" applyFont="1" applyAlignment="1">
      <alignment horizontal="center" vertical="center"/>
    </xf>
    <xf numFmtId="0" fontId="40" fillId="0" borderId="0" xfId="5" applyFont="1"/>
    <xf numFmtId="0" fontId="18" fillId="0" borderId="0" xfId="5" applyFont="1"/>
    <xf numFmtId="164" fontId="18" fillId="0" borderId="0" xfId="5" applyNumberFormat="1" applyFont="1"/>
    <xf numFmtId="0" fontId="25" fillId="0" borderId="0" xfId="5" applyFont="1" applyAlignment="1">
      <alignment horizontal="right" vertical="center"/>
    </xf>
    <xf numFmtId="0" fontId="18" fillId="0" borderId="0" xfId="5" applyFont="1" applyAlignment="1">
      <alignment horizontal="center" vertical="center" wrapText="1"/>
    </xf>
    <xf numFmtId="0" fontId="33" fillId="0" borderId="1" xfId="5" applyFont="1" applyBorder="1" applyAlignment="1">
      <alignment horizontal="center" vertical="center" wrapText="1"/>
    </xf>
    <xf numFmtId="0" fontId="26" fillId="0" borderId="1" xfId="5" applyFont="1" applyBorder="1" applyAlignment="1">
      <alignment horizontal="center" vertical="center" wrapText="1"/>
    </xf>
    <xf numFmtId="0" fontId="6" fillId="0" borderId="0" xfId="5" applyFont="1" applyAlignment="1">
      <alignment horizontal="center" vertical="center" wrapText="1"/>
    </xf>
    <xf numFmtId="0" fontId="26" fillId="0" borderId="3" xfId="5" applyFont="1" applyBorder="1" applyAlignment="1">
      <alignment horizontal="center" vertical="center" wrapText="1"/>
    </xf>
    <xf numFmtId="0" fontId="45" fillId="0" borderId="1" xfId="5" applyFont="1" applyBorder="1" applyAlignment="1">
      <alignment horizontal="left" vertical="center" wrapText="1"/>
    </xf>
    <xf numFmtId="164" fontId="45" fillId="0" borderId="1" xfId="5" applyNumberFormat="1" applyFont="1" applyBorder="1" applyAlignment="1">
      <alignment horizontal="center" vertical="center" wrapText="1"/>
    </xf>
    <xf numFmtId="1" fontId="45" fillId="0" borderId="1" xfId="5" applyNumberFormat="1" applyFont="1" applyBorder="1" applyAlignment="1">
      <alignment horizontal="center" vertical="center" wrapText="1"/>
    </xf>
    <xf numFmtId="164" fontId="16" fillId="0" borderId="0" xfId="5" applyNumberFormat="1" applyFont="1"/>
    <xf numFmtId="0" fontId="16" fillId="0" borderId="0" xfId="5" applyFont="1"/>
    <xf numFmtId="0" fontId="7" fillId="0" borderId="0" xfId="5" applyFont="1"/>
    <xf numFmtId="0" fontId="7" fillId="0" borderId="0" xfId="149" applyFont="1" applyAlignment="1">
      <alignment horizontal="center" vertical="center" wrapText="1"/>
    </xf>
    <xf numFmtId="0" fontId="7" fillId="0" borderId="0" xfId="149" applyFont="1"/>
    <xf numFmtId="0" fontId="44" fillId="0" borderId="1" xfId="5" applyFont="1" applyBorder="1" applyAlignment="1">
      <alignment horizontal="center" vertical="center"/>
    </xf>
    <xf numFmtId="0" fontId="44" fillId="0" borderId="1" xfId="5" applyFont="1" applyBorder="1" applyAlignment="1">
      <alignment horizontal="center" vertical="center" wrapText="1"/>
    </xf>
    <xf numFmtId="164" fontId="44" fillId="0" borderId="1" xfId="5" applyNumberFormat="1" applyFont="1" applyBorder="1" applyAlignment="1">
      <alignment horizontal="center" vertical="center"/>
    </xf>
    <xf numFmtId="1" fontId="44" fillId="0" borderId="1" xfId="5" applyNumberFormat="1" applyFont="1" applyBorder="1" applyAlignment="1">
      <alignment horizontal="center" vertical="center"/>
    </xf>
    <xf numFmtId="0" fontId="19" fillId="0" borderId="0" xfId="5" applyFont="1" applyAlignment="1">
      <alignment horizontal="center"/>
    </xf>
    <xf numFmtId="2" fontId="44" fillId="0" borderId="1" xfId="5" applyNumberFormat="1" applyFont="1" applyBorder="1" applyAlignment="1">
      <alignment horizontal="center" vertical="center"/>
    </xf>
    <xf numFmtId="2" fontId="36" fillId="0" borderId="1" xfId="5" applyNumberFormat="1" applyFont="1" applyBorder="1" applyAlignment="1">
      <alignment horizontal="center" vertical="center"/>
    </xf>
    <xf numFmtId="0" fontId="44" fillId="0" borderId="0" xfId="5" applyFont="1" applyAlignment="1">
      <alignment horizontal="center" vertical="center"/>
    </xf>
    <xf numFmtId="0" fontId="44" fillId="0" borderId="0" xfId="5" applyFont="1" applyAlignment="1">
      <alignment horizontal="left" vertical="center" wrapText="1"/>
    </xf>
    <xf numFmtId="2" fontId="44" fillId="0" borderId="0" xfId="5" applyNumberFormat="1" applyFont="1" applyAlignment="1">
      <alignment horizontal="center" vertical="center"/>
    </xf>
    <xf numFmtId="0" fontId="40" fillId="0" borderId="0" xfId="5" applyFont="1" applyAlignment="1">
      <alignment vertical="center" wrapText="1"/>
    </xf>
    <xf numFmtId="0" fontId="18" fillId="0" borderId="0" xfId="5" applyFont="1" applyAlignment="1">
      <alignment vertical="center" wrapText="1"/>
    </xf>
    <xf numFmtId="164" fontId="36" fillId="0" borderId="2" xfId="112" applyNumberFormat="1" applyFont="1" applyBorder="1" applyAlignment="1">
      <alignment horizontal="center" vertical="center"/>
    </xf>
    <xf numFmtId="0" fontId="33" fillId="0" borderId="1" xfId="112" applyFont="1" applyBorder="1" applyAlignment="1">
      <alignment horizontal="center" vertical="center" wrapText="1"/>
    </xf>
    <xf numFmtId="0" fontId="26" fillId="0" borderId="1" xfId="112" applyFont="1" applyBorder="1" applyAlignment="1">
      <alignment horizontal="center" vertical="center" wrapText="1"/>
    </xf>
    <xf numFmtId="0" fontId="7" fillId="0" borderId="0" xfId="112" applyFont="1" applyAlignment="1">
      <alignment horizontal="center" vertical="center" wrapText="1"/>
    </xf>
    <xf numFmtId="0" fontId="7" fillId="0" borderId="0" xfId="112" applyFont="1"/>
    <xf numFmtId="0" fontId="44" fillId="0" borderId="1" xfId="112" applyFont="1" applyBorder="1" applyAlignment="1">
      <alignment horizontal="center" vertical="center"/>
    </xf>
    <xf numFmtId="0" fontId="44" fillId="0" borderId="1" xfId="112" applyFont="1" applyBorder="1" applyAlignment="1">
      <alignment horizontal="center" vertical="center" wrapText="1"/>
    </xf>
    <xf numFmtId="164" fontId="44" fillId="0" borderId="1" xfId="112" applyNumberFormat="1" applyFont="1" applyBorder="1" applyAlignment="1">
      <alignment horizontal="center" vertical="center"/>
    </xf>
    <xf numFmtId="0" fontId="19" fillId="0" borderId="0" xfId="112" applyFont="1" applyAlignment="1">
      <alignment horizontal="center"/>
    </xf>
    <xf numFmtId="0" fontId="40" fillId="0" borderId="0" xfId="112" applyFont="1"/>
    <xf numFmtId="0" fontId="40" fillId="0" borderId="0" xfId="112" applyFont="1" applyAlignment="1">
      <alignment vertical="center" wrapText="1"/>
    </xf>
    <xf numFmtId="0" fontId="25" fillId="0" borderId="1" xfId="2" applyFont="1" applyBorder="1" applyAlignment="1">
      <alignment horizontal="center" vertical="center"/>
    </xf>
    <xf numFmtId="2" fontId="45" fillId="0" borderId="1" xfId="2" applyNumberFormat="1" applyFont="1" applyBorder="1" applyAlignment="1">
      <alignment horizontal="center" vertical="center" wrapText="1"/>
    </xf>
    <xf numFmtId="0" fontId="48" fillId="0" borderId="0" xfId="5" applyFont="1" applyFill="1" applyAlignment="1">
      <alignment horizontal="center" vertical="center"/>
    </xf>
    <xf numFmtId="164" fontId="26" fillId="0" borderId="1" xfId="0" applyNumberFormat="1" applyFont="1" applyFill="1" applyBorder="1" applyAlignment="1">
      <alignment horizontal="center" vertical="center" wrapText="1"/>
    </xf>
    <xf numFmtId="2" fontId="26" fillId="0" borderId="1" xfId="0" applyNumberFormat="1" applyFont="1" applyFill="1" applyBorder="1" applyAlignment="1">
      <alignment horizontal="center" vertical="center" wrapText="1"/>
    </xf>
    <xf numFmtId="0" fontId="25" fillId="0" borderId="1" xfId="9" applyFont="1" applyBorder="1" applyAlignment="1">
      <alignment horizontal="center" wrapText="1"/>
    </xf>
    <xf numFmtId="0" fontId="25" fillId="0" borderId="1" xfId="0" applyFont="1" applyBorder="1" applyAlignment="1">
      <alignment horizontal="center" wrapText="1"/>
    </xf>
    <xf numFmtId="0" fontId="25" fillId="0" borderId="1" xfId="0" applyFont="1" applyBorder="1" applyAlignment="1">
      <alignment horizontal="left"/>
    </xf>
    <xf numFmtId="0" fontId="26" fillId="0" borderId="0" xfId="0" applyFont="1"/>
    <xf numFmtId="0" fontId="26" fillId="0" borderId="0" xfId="5" applyFont="1" applyFill="1" applyAlignment="1">
      <alignment horizontal="center" vertical="center"/>
    </xf>
    <xf numFmtId="164" fontId="25" fillId="0" borderId="0" xfId="2" applyNumberFormat="1" applyFont="1" applyAlignment="1">
      <alignment horizontal="center" vertical="center"/>
    </xf>
    <xf numFmtId="0" fontId="51" fillId="0" borderId="0" xfId="0" applyFont="1"/>
    <xf numFmtId="0" fontId="33" fillId="0" borderId="0" xfId="5" applyFont="1" applyAlignment="1">
      <alignment horizontal="center" vertical="center"/>
    </xf>
    <xf numFmtId="0" fontId="25" fillId="0" borderId="1" xfId="0" applyFont="1" applyBorder="1" applyAlignment="1">
      <alignment horizontal="center" vertical="top"/>
    </xf>
    <xf numFmtId="164" fontId="25" fillId="0" borderId="1" xfId="1" applyNumberFormat="1" applyFont="1" applyBorder="1" applyAlignment="1">
      <alignment horizontal="center" vertical="center"/>
    </xf>
    <xf numFmtId="0" fontId="47" fillId="0" borderId="1" xfId="2" applyFont="1" applyBorder="1" applyAlignment="1">
      <alignment horizontal="left" vertical="center"/>
    </xf>
    <xf numFmtId="0" fontId="28" fillId="0" borderId="1" xfId="5" applyFont="1" applyBorder="1" applyAlignment="1">
      <alignment horizontal="center" vertical="center"/>
    </xf>
    <xf numFmtId="0" fontId="29" fillId="0" borderId="1" xfId="5" applyFont="1" applyBorder="1" applyAlignment="1">
      <alignment horizontal="left" vertical="center"/>
    </xf>
    <xf numFmtId="0" fontId="26" fillId="0" borderId="0" xfId="0" applyFont="1" applyAlignment="1">
      <alignment horizontal="center" vertical="center"/>
    </xf>
    <xf numFmtId="0" fontId="26" fillId="0" borderId="0" xfId="1" applyFont="1"/>
    <xf numFmtId="0" fontId="25" fillId="0" borderId="1" xfId="1" applyFont="1" applyBorder="1"/>
    <xf numFmtId="0" fontId="25" fillId="0" borderId="1" xfId="1" applyFont="1" applyBorder="1" applyAlignment="1">
      <alignment horizontal="left"/>
    </xf>
    <xf numFmtId="0" fontId="25" fillId="0" borderId="1" xfId="1" applyFont="1" applyBorder="1" applyAlignment="1">
      <alignment horizontal="center" wrapText="1"/>
    </xf>
    <xf numFmtId="171" fontId="25" fillId="0" borderId="1" xfId="1" applyNumberFormat="1" applyFont="1" applyBorder="1" applyAlignment="1">
      <alignment horizontal="center" vertical="center"/>
    </xf>
    <xf numFmtId="0" fontId="26" fillId="0" borderId="1" xfId="1" applyFont="1" applyBorder="1" applyAlignment="1">
      <alignment horizontal="center" vertical="center"/>
    </xf>
    <xf numFmtId="0" fontId="26" fillId="0" borderId="1" xfId="2" applyFont="1" applyFill="1" applyBorder="1" applyAlignment="1">
      <alignment horizontal="center" vertical="center" wrapText="1"/>
    </xf>
    <xf numFmtId="171" fontId="25" fillId="0" borderId="1" xfId="5" applyNumberFormat="1" applyFont="1" applyBorder="1" applyAlignment="1">
      <alignment horizontal="center" vertical="center" wrapText="1"/>
    </xf>
    <xf numFmtId="0" fontId="25" fillId="0" borderId="0" xfId="0" applyFont="1" applyAlignment="1">
      <alignment horizontal="center" vertical="center" wrapText="1"/>
    </xf>
    <xf numFmtId="0" fontId="25" fillId="0" borderId="0" xfId="11" applyFont="1" applyAlignment="1">
      <alignment horizontal="center" vertical="center" wrapText="1"/>
    </xf>
    <xf numFmtId="173" fontId="26" fillId="0" borderId="8" xfId="192" applyNumberFormat="1" applyFont="1" applyFill="1" applyBorder="1"/>
    <xf numFmtId="2" fontId="44" fillId="0" borderId="1" xfId="112" applyNumberFormat="1" applyFont="1" applyBorder="1" applyAlignment="1">
      <alignment horizontal="center" vertical="center"/>
    </xf>
    <xf numFmtId="2" fontId="54" fillId="0" borderId="0" xfId="5" applyNumberFormat="1" applyFont="1" applyAlignment="1">
      <alignment horizontal="center"/>
    </xf>
    <xf numFmtId="0" fontId="54" fillId="0" borderId="0" xfId="5" applyFont="1" applyAlignment="1">
      <alignment horizontal="center"/>
    </xf>
    <xf numFmtId="171" fontId="33" fillId="0" borderId="0" xfId="5" applyNumberFormat="1" applyFont="1" applyAlignment="1">
      <alignment horizontal="center" vertical="center"/>
    </xf>
    <xf numFmtId="171" fontId="44" fillId="0" borderId="1" xfId="5" applyNumberFormat="1" applyFont="1" applyBorder="1" applyAlignment="1">
      <alignment horizontal="center" vertical="center"/>
    </xf>
    <xf numFmtId="175" fontId="41" fillId="0" borderId="0" xfId="187" applyNumberFormat="1" applyFont="1"/>
    <xf numFmtId="0" fontId="26" fillId="0" borderId="0" xfId="50" applyFont="1" applyFill="1"/>
    <xf numFmtId="2" fontId="52" fillId="0" borderId="0" xfId="50" applyNumberFormat="1" applyFont="1" applyFill="1" applyAlignment="1">
      <alignment horizontal="center"/>
    </xf>
    <xf numFmtId="0" fontId="41" fillId="0" borderId="0" xfId="50" applyFont="1" applyFill="1"/>
    <xf numFmtId="0" fontId="26" fillId="0" borderId="1" xfId="2" applyFont="1" applyFill="1" applyBorder="1" applyAlignment="1">
      <alignment horizontal="center" vertical="center"/>
    </xf>
    <xf numFmtId="0" fontId="49" fillId="0" borderId="1" xfId="2" applyFont="1" applyFill="1" applyBorder="1" applyAlignment="1">
      <alignment horizontal="left" vertical="center"/>
    </xf>
    <xf numFmtId="0" fontId="50" fillId="0" borderId="1" xfId="2" applyFont="1" applyFill="1" applyBorder="1" applyAlignment="1">
      <alignment horizontal="center" vertical="center"/>
    </xf>
    <xf numFmtId="0" fontId="49" fillId="0" borderId="1" xfId="3" applyFont="1" applyFill="1" applyBorder="1" applyAlignment="1">
      <alignment horizontal="left"/>
    </xf>
    <xf numFmtId="0" fontId="49" fillId="0" borderId="1" xfId="3" applyFont="1" applyFill="1" applyBorder="1" applyAlignment="1">
      <alignment horizontal="left" vertical="center" wrapText="1"/>
    </xf>
    <xf numFmtId="0" fontId="49" fillId="0" borderId="1" xfId="0" applyFont="1" applyFill="1" applyBorder="1" applyAlignment="1">
      <alignment horizontal="left" vertical="center" wrapText="1"/>
    </xf>
    <xf numFmtId="0" fontId="49" fillId="0" borderId="1" xfId="0" applyFont="1" applyFill="1" applyBorder="1" applyAlignment="1">
      <alignment horizontal="left"/>
    </xf>
    <xf numFmtId="0" fontId="49" fillId="0" borderId="0" xfId="113" applyFont="1" applyFill="1" applyAlignment="1">
      <alignment vertical="center"/>
    </xf>
    <xf numFmtId="0" fontId="26" fillId="0" borderId="1" xfId="9" applyFont="1" applyBorder="1" applyAlignment="1">
      <alignment horizontal="center" vertical="center" wrapText="1"/>
    </xf>
    <xf numFmtId="0" fontId="26" fillId="0" borderId="1" xfId="9" applyFont="1" applyBorder="1" applyAlignment="1">
      <alignment horizontal="left" vertical="center" wrapText="1"/>
    </xf>
    <xf numFmtId="164" fontId="26" fillId="0" borderId="1" xfId="0" applyNumberFormat="1" applyFont="1" applyBorder="1" applyAlignment="1">
      <alignment horizontal="center" vertical="center"/>
    </xf>
    <xf numFmtId="0" fontId="26" fillId="0" borderId="1" xfId="0" applyFont="1" applyBorder="1" applyAlignment="1">
      <alignment horizontal="center" vertical="center"/>
    </xf>
    <xf numFmtId="0" fontId="26" fillId="0" borderId="1" xfId="5" applyFont="1" applyBorder="1" applyAlignment="1">
      <alignment horizontal="left" vertical="center" wrapText="1"/>
    </xf>
    <xf numFmtId="164" fontId="26" fillId="0" borderId="1" xfId="5" applyNumberFormat="1" applyFont="1" applyBorder="1" applyAlignment="1">
      <alignment horizontal="center" vertical="center" wrapText="1"/>
    </xf>
    <xf numFmtId="2" fontId="26" fillId="0" borderId="1" xfId="5" applyNumberFormat="1"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Border="1" applyAlignment="1">
      <alignment horizontal="left" vertical="center" wrapText="1"/>
    </xf>
    <xf numFmtId="2" fontId="26" fillId="0" borderId="1" xfId="0" applyNumberFormat="1" applyFont="1" applyBorder="1" applyAlignment="1">
      <alignment horizontal="center" vertical="center"/>
    </xf>
    <xf numFmtId="2" fontId="26" fillId="0" borderId="1" xfId="9" applyNumberFormat="1" applyFont="1" applyBorder="1" applyAlignment="1">
      <alignment horizontal="center" vertical="center" wrapText="1"/>
    </xf>
    <xf numFmtId="176" fontId="26" fillId="0" borderId="1" xfId="0" applyNumberFormat="1" applyFont="1" applyFill="1" applyBorder="1" applyAlignment="1">
      <alignment horizontal="center" vertical="center"/>
    </xf>
    <xf numFmtId="176" fontId="41" fillId="0" borderId="1" xfId="0" applyNumberFormat="1" applyFont="1" applyFill="1" applyBorder="1" applyAlignment="1">
      <alignment horizontal="center" vertical="center" wrapText="1"/>
    </xf>
    <xf numFmtId="2" fontId="26" fillId="0" borderId="1" xfId="0" applyNumberFormat="1" applyFont="1" applyBorder="1" applyAlignment="1">
      <alignment horizontal="center" vertical="center" wrapText="1"/>
    </xf>
    <xf numFmtId="164" fontId="26" fillId="0" borderId="1" xfId="0" applyNumberFormat="1" applyFont="1" applyBorder="1" applyAlignment="1">
      <alignment horizontal="center" vertical="center" wrapText="1"/>
    </xf>
    <xf numFmtId="164" fontId="26" fillId="0" borderId="1" xfId="1" applyNumberFormat="1" applyFont="1" applyBorder="1" applyAlignment="1">
      <alignment horizontal="center" vertical="center" wrapText="1"/>
    </xf>
    <xf numFmtId="164" fontId="26" fillId="0" borderId="1" xfId="9" applyNumberFormat="1" applyFont="1" applyBorder="1" applyAlignment="1">
      <alignment horizontal="center" vertical="center" wrapText="1"/>
    </xf>
    <xf numFmtId="1" fontId="26" fillId="0" borderId="1" xfId="5" applyNumberFormat="1" applyFont="1" applyBorder="1" applyAlignment="1">
      <alignment horizontal="center" vertical="center" wrapText="1"/>
    </xf>
    <xf numFmtId="1" fontId="26" fillId="0" borderId="1" xfId="9" applyNumberFormat="1" applyFont="1" applyBorder="1" applyAlignment="1">
      <alignment horizontal="center" vertical="center" wrapText="1"/>
    </xf>
    <xf numFmtId="0" fontId="26" fillId="0" borderId="1" xfId="11" applyFont="1" applyBorder="1" applyAlignment="1">
      <alignment horizontal="center" vertical="center" wrapText="1"/>
    </xf>
    <xf numFmtId="0" fontId="26" fillId="0" borderId="1" xfId="11" applyFont="1" applyBorder="1" applyAlignment="1">
      <alignment horizontal="left" vertical="center" wrapText="1"/>
    </xf>
    <xf numFmtId="1" fontId="26" fillId="0" borderId="1" xfId="11" applyNumberFormat="1" applyFont="1" applyBorder="1" applyAlignment="1">
      <alignment horizontal="center" vertical="center" wrapText="1"/>
    </xf>
    <xf numFmtId="2" fontId="26" fillId="0" borderId="1" xfId="11" applyNumberFormat="1" applyFont="1" applyBorder="1" applyAlignment="1">
      <alignment horizontal="center" vertical="center" wrapText="1"/>
    </xf>
    <xf numFmtId="0" fontId="26" fillId="0" borderId="1" xfId="0" applyFont="1" applyBorder="1" applyAlignment="1">
      <alignment vertical="center" wrapText="1"/>
    </xf>
    <xf numFmtId="0" fontId="26" fillId="0" borderId="1" xfId="0" applyFont="1" applyBorder="1" applyAlignment="1">
      <alignment vertical="center"/>
    </xf>
    <xf numFmtId="176" fontId="41" fillId="0" borderId="1" xfId="50" applyNumberFormat="1" applyFont="1" applyFill="1" applyBorder="1" applyAlignment="1">
      <alignment horizontal="center" vertical="center"/>
    </xf>
    <xf numFmtId="2" fontId="25" fillId="0" borderId="1" xfId="0" applyNumberFormat="1" applyFont="1" applyBorder="1"/>
    <xf numFmtId="164" fontId="25" fillId="0" borderId="1" xfId="0" applyNumberFormat="1" applyFont="1" applyBorder="1" applyAlignment="1">
      <alignment horizontal="center" vertical="center"/>
    </xf>
    <xf numFmtId="0" fontId="34" fillId="0" borderId="1" xfId="9" applyFont="1" applyFill="1" applyBorder="1" applyAlignment="1">
      <alignment horizontal="center" vertical="center" textRotation="90" wrapText="1"/>
    </xf>
    <xf numFmtId="171" fontId="25" fillId="0" borderId="1" xfId="0" applyNumberFormat="1" applyFont="1" applyBorder="1" applyAlignment="1">
      <alignment horizontal="center" vertical="center"/>
    </xf>
    <xf numFmtId="171" fontId="25" fillId="0" borderId="1" xfId="0" applyNumberFormat="1" applyFont="1" applyBorder="1" applyAlignment="1">
      <alignment horizontal="center" vertical="center" wrapText="1"/>
    </xf>
    <xf numFmtId="0" fontId="41" fillId="0" borderId="1" xfId="50" applyFont="1" applyFill="1" applyBorder="1" applyAlignment="1">
      <alignment horizontal="center" vertical="center"/>
    </xf>
    <xf numFmtId="0" fontId="41" fillId="0" borderId="1" xfId="50" applyFont="1" applyFill="1" applyBorder="1" applyAlignment="1">
      <alignment horizontal="center" vertical="center" wrapText="1"/>
    </xf>
    <xf numFmtId="0" fontId="25" fillId="0" borderId="0" xfId="5" applyFont="1" applyAlignment="1">
      <alignment horizontal="center" vertical="center"/>
    </xf>
    <xf numFmtId="2" fontId="25" fillId="0" borderId="1" xfId="9" applyNumberFormat="1" applyFont="1" applyBorder="1" applyAlignment="1">
      <alignment horizontal="center" vertical="center" wrapText="1"/>
    </xf>
    <xf numFmtId="1" fontId="25" fillId="0" borderId="1" xfId="9" applyNumberFormat="1" applyFont="1" applyBorder="1" applyAlignment="1">
      <alignment horizontal="center" vertical="center" wrapText="1"/>
    </xf>
    <xf numFmtId="0" fontId="25" fillId="0" borderId="1" xfId="9" applyFont="1" applyBorder="1" applyAlignment="1">
      <alignment horizontal="center" vertical="center" wrapText="1"/>
    </xf>
    <xf numFmtId="0" fontId="25" fillId="0" borderId="1" xfId="0" applyFont="1" applyBorder="1" applyAlignment="1">
      <alignment horizontal="center" vertical="center"/>
    </xf>
    <xf numFmtId="0" fontId="25" fillId="0" borderId="1" xfId="9" applyFont="1" applyBorder="1" applyAlignment="1">
      <alignment horizontal="left" vertical="center" wrapText="1"/>
    </xf>
    <xf numFmtId="0" fontId="34" fillId="0" borderId="1" xfId="9" applyFont="1" applyBorder="1" applyAlignment="1">
      <alignment horizontal="center" vertical="center" textRotation="90" wrapText="1"/>
    </xf>
    <xf numFmtId="0" fontId="34" fillId="0" borderId="1" xfId="9" applyFont="1" applyBorder="1" applyAlignment="1">
      <alignment horizontal="center" vertical="center" textRotation="90"/>
    </xf>
    <xf numFmtId="0" fontId="27" fillId="0" borderId="0" xfId="5" applyFont="1" applyAlignment="1">
      <alignment horizontal="center" vertical="center"/>
    </xf>
    <xf numFmtId="0" fontId="34" fillId="0" borderId="1" xfId="9" applyFont="1" applyBorder="1" applyAlignment="1">
      <alignment horizontal="center" vertical="center"/>
    </xf>
    <xf numFmtId="0" fontId="34" fillId="0" borderId="1" xfId="9" applyFont="1" applyBorder="1" applyAlignment="1">
      <alignment horizontal="center" vertical="center" wrapText="1"/>
    </xf>
    <xf numFmtId="0" fontId="36" fillId="0" borderId="0" xfId="5" applyFont="1" applyFill="1" applyAlignment="1">
      <alignment horizontal="center" vertical="center" wrapText="1"/>
    </xf>
    <xf numFmtId="2" fontId="25"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2" applyFont="1" applyBorder="1" applyAlignment="1">
      <alignment horizontal="center" vertical="center" wrapText="1"/>
    </xf>
    <xf numFmtId="2" fontId="25" fillId="0" borderId="1" xfId="2" applyNumberFormat="1" applyFont="1" applyBorder="1" applyAlignment="1">
      <alignment horizontal="center" vertical="center" wrapText="1"/>
    </xf>
    <xf numFmtId="2" fontId="25" fillId="0" borderId="1" xfId="2" applyNumberFormat="1"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5" applyFont="1" applyBorder="1" applyAlignment="1">
      <alignment horizontal="center" vertical="center" wrapText="1"/>
    </xf>
    <xf numFmtId="2" fontId="25" fillId="0" borderId="1" xfId="5" applyNumberFormat="1" applyFont="1" applyBorder="1" applyAlignment="1">
      <alignment horizontal="center" vertical="center" wrapText="1"/>
    </xf>
    <xf numFmtId="164" fontId="25" fillId="0" borderId="1" xfId="5" applyNumberFormat="1" applyFont="1" applyBorder="1" applyAlignment="1">
      <alignment horizontal="center" vertical="center" wrapText="1"/>
    </xf>
    <xf numFmtId="0" fontId="25" fillId="0" borderId="1" xfId="5" applyFont="1" applyBorder="1" applyAlignment="1">
      <alignment horizontal="left" vertical="center" wrapText="1"/>
    </xf>
    <xf numFmtId="1" fontId="25" fillId="0" borderId="1" xfId="5" applyNumberFormat="1" applyFont="1" applyBorder="1" applyAlignment="1">
      <alignment horizontal="center" vertical="center" wrapText="1"/>
    </xf>
    <xf numFmtId="2" fontId="25" fillId="0" borderId="1" xfId="11" applyNumberFormat="1" applyFont="1" applyBorder="1" applyAlignment="1">
      <alignment horizontal="center" vertical="center" wrapText="1"/>
    </xf>
    <xf numFmtId="164" fontId="25" fillId="0" borderId="1" xfId="9" applyNumberFormat="1" applyFont="1" applyBorder="1" applyAlignment="1">
      <alignment horizontal="center" vertical="center" wrapText="1"/>
    </xf>
    <xf numFmtId="0" fontId="25" fillId="0" borderId="1" xfId="1" applyFont="1" applyBorder="1" applyAlignment="1">
      <alignment horizontal="center" vertical="center"/>
    </xf>
    <xf numFmtId="0" fontId="25" fillId="0" borderId="1" xfId="0" applyFont="1" applyBorder="1"/>
    <xf numFmtId="2" fontId="25" fillId="0" borderId="1" xfId="1" applyNumberFormat="1" applyFont="1" applyBorder="1" applyAlignment="1">
      <alignment horizontal="center" vertical="center"/>
    </xf>
    <xf numFmtId="0" fontId="25" fillId="0" borderId="1" xfId="0" applyFont="1" applyBorder="1" applyAlignment="1">
      <alignment horizontal="center" vertical="top" wrapText="1"/>
    </xf>
    <xf numFmtId="0" fontId="40" fillId="0" borderId="1" xfId="9" applyFont="1" applyBorder="1" applyAlignment="1">
      <alignment horizontal="center" vertical="center" wrapText="1"/>
    </xf>
    <xf numFmtId="0" fontId="40" fillId="0" borderId="1" xfId="9" applyFont="1" applyBorder="1" applyAlignment="1">
      <alignment horizontal="left" vertical="center" wrapText="1"/>
    </xf>
    <xf numFmtId="2" fontId="40" fillId="0" borderId="1" xfId="9" applyNumberFormat="1" applyFont="1" applyBorder="1" applyAlignment="1">
      <alignment horizontal="center" vertical="center" wrapText="1"/>
    </xf>
    <xf numFmtId="0" fontId="25" fillId="0" borderId="1" xfId="9" applyFont="1" applyBorder="1" applyAlignment="1">
      <alignment horizontal="center" vertical="top" wrapText="1"/>
    </xf>
    <xf numFmtId="0" fontId="25" fillId="0" borderId="1" xfId="3" applyFont="1" applyBorder="1" applyAlignment="1">
      <alignment horizontal="center" vertical="center" wrapText="1"/>
    </xf>
    <xf numFmtId="171" fontId="25" fillId="0" borderId="4" xfId="9" applyNumberFormat="1" applyFont="1" applyBorder="1" applyAlignment="1">
      <alignment horizontal="center" vertical="center" wrapText="1"/>
    </xf>
    <xf numFmtId="2" fontId="25" fillId="0" borderId="1" xfId="100" applyNumberFormat="1" applyFont="1" applyBorder="1" applyAlignment="1">
      <alignment horizontal="center" vertical="center"/>
    </xf>
    <xf numFmtId="171" fontId="25" fillId="0" borderId="1" xfId="2" applyNumberFormat="1" applyFont="1" applyBorder="1" applyAlignment="1">
      <alignment horizontal="center" vertical="center" wrapText="1"/>
    </xf>
    <xf numFmtId="0" fontId="25" fillId="0" borderId="0" xfId="1" applyFont="1" applyAlignment="1">
      <alignment vertical="center"/>
    </xf>
    <xf numFmtId="0" fontId="25" fillId="0" borderId="1" xfId="1" applyFont="1" applyBorder="1" applyAlignment="1">
      <alignment vertical="center"/>
    </xf>
    <xf numFmtId="1" fontId="25" fillId="0" borderId="1" xfId="0" applyNumberFormat="1" applyFont="1" applyBorder="1" applyAlignment="1">
      <alignment horizontal="center" vertical="center"/>
    </xf>
    <xf numFmtId="0" fontId="25" fillId="0" borderId="1" xfId="1" applyFont="1" applyBorder="1" applyAlignment="1">
      <alignment horizontal="center" vertical="center" wrapText="1"/>
    </xf>
    <xf numFmtId="0" fontId="27" fillId="0" borderId="0" xfId="1" applyFont="1" applyAlignment="1">
      <alignment vertical="center"/>
    </xf>
    <xf numFmtId="2" fontId="25" fillId="0" borderId="1" xfId="1" applyNumberFormat="1" applyFont="1" applyBorder="1" applyAlignment="1">
      <alignment horizontal="center" vertical="center" wrapText="1"/>
    </xf>
    <xf numFmtId="0" fontId="25" fillId="0" borderId="0" xfId="1" applyFont="1" applyAlignment="1">
      <alignment horizontal="center" vertical="center"/>
    </xf>
    <xf numFmtId="0" fontId="25" fillId="0" borderId="0" xfId="1" applyFont="1"/>
    <xf numFmtId="2" fontId="25" fillId="0" borderId="4" xfId="1" applyNumberFormat="1" applyFont="1" applyBorder="1" applyAlignment="1">
      <alignment horizontal="center" vertical="center" wrapText="1"/>
    </xf>
    <xf numFmtId="0" fontId="27" fillId="0" borderId="0" xfId="1" applyFont="1" applyAlignment="1">
      <alignment horizontal="center" vertical="center"/>
    </xf>
    <xf numFmtId="0" fontId="26" fillId="0" borderId="0" xfId="5" applyFont="1"/>
    <xf numFmtId="0" fontId="26" fillId="0" borderId="0" xfId="5" applyFont="1" applyAlignment="1">
      <alignment horizontal="left"/>
    </xf>
    <xf numFmtId="171" fontId="25" fillId="0" borderId="1" xfId="124" applyNumberFormat="1" applyFont="1" applyBorder="1" applyAlignment="1">
      <alignment horizontal="center" vertical="center" wrapText="1"/>
    </xf>
    <xf numFmtId="2" fontId="26" fillId="0" borderId="1" xfId="1" applyNumberFormat="1" applyFont="1" applyBorder="1" applyAlignment="1">
      <alignment horizontal="center" vertical="center"/>
    </xf>
    <xf numFmtId="0" fontId="26" fillId="0" borderId="1" xfId="1" applyFont="1" applyBorder="1" applyAlignment="1">
      <alignment horizontal="center" vertical="center" wrapText="1"/>
    </xf>
    <xf numFmtId="0" fontId="26" fillId="0" borderId="1" xfId="1" applyFont="1" applyBorder="1" applyAlignment="1">
      <alignment horizontal="left" vertical="center" wrapText="1"/>
    </xf>
    <xf numFmtId="2" fontId="26" fillId="0" borderId="1" xfId="0" applyNumberFormat="1" applyFont="1" applyFill="1" applyBorder="1" applyAlignment="1">
      <alignment horizontal="center" vertical="center"/>
    </xf>
    <xf numFmtId="0" fontId="26" fillId="0" borderId="1" xfId="1" applyFont="1" applyBorder="1" applyAlignment="1">
      <alignment vertical="center" wrapText="1"/>
    </xf>
    <xf numFmtId="0" fontId="49" fillId="0" borderId="0" xfId="113" applyFont="1" applyFill="1" applyAlignment="1">
      <alignment horizontal="center" vertical="center"/>
    </xf>
    <xf numFmtId="0" fontId="41" fillId="0" borderId="1" xfId="50" applyFont="1" applyFill="1" applyBorder="1" applyAlignment="1">
      <alignment horizontal="center" vertical="center"/>
    </xf>
    <xf numFmtId="0" fontId="26" fillId="0" borderId="0" xfId="50" applyFont="1" applyFill="1" applyAlignment="1">
      <alignment horizontal="center" vertical="center" wrapText="1"/>
    </xf>
    <xf numFmtId="0" fontId="26" fillId="0" borderId="0" xfId="50" applyFont="1" applyFill="1" applyAlignment="1">
      <alignment horizontal="center" vertical="center"/>
    </xf>
    <xf numFmtId="0" fontId="41" fillId="0" borderId="1" xfId="50" applyFont="1" applyFill="1" applyBorder="1" applyAlignment="1">
      <alignment horizontal="center" vertical="center" wrapText="1"/>
    </xf>
    <xf numFmtId="0" fontId="40" fillId="0" borderId="0" xfId="54" applyFont="1" applyAlignment="1">
      <alignment horizontal="left" vertical="center" wrapText="1"/>
    </xf>
    <xf numFmtId="0" fontId="40" fillId="0" borderId="0" xfId="54" applyFont="1" applyAlignment="1">
      <alignment horizontal="left" vertical="center"/>
    </xf>
    <xf numFmtId="0" fontId="40" fillId="0" borderId="0" xfId="54" applyFont="1" applyAlignment="1">
      <alignment vertical="top" wrapText="1"/>
    </xf>
    <xf numFmtId="0" fontId="41" fillId="0" borderId="0" xfId="174" applyFont="1" applyAlignment="1">
      <alignment horizontal="left"/>
    </xf>
    <xf numFmtId="0" fontId="38" fillId="0" borderId="0" xfId="174" applyFont="1" applyAlignment="1">
      <alignment horizontal="center" vertical="center"/>
    </xf>
    <xf numFmtId="0" fontId="26" fillId="0" borderId="0" xfId="174" applyFont="1" applyAlignment="1">
      <alignment horizontal="left"/>
    </xf>
    <xf numFmtId="0" fontId="39" fillId="0" borderId="0" xfId="174" applyFont="1" applyAlignment="1">
      <alignment horizontal="center" vertical="center" wrapText="1"/>
    </xf>
    <xf numFmtId="0" fontId="39" fillId="0" borderId="0" xfId="174" applyFont="1" applyAlignment="1">
      <alignment horizontal="center" vertical="center"/>
    </xf>
    <xf numFmtId="0" fontId="40" fillId="0" borderId="0" xfId="174" applyFont="1" applyAlignment="1">
      <alignment horizontal="left" vertical="center" wrapText="1"/>
    </xf>
    <xf numFmtId="0" fontId="40" fillId="0" borderId="0" xfId="174" applyFont="1" applyAlignment="1">
      <alignment horizontal="left" vertical="center"/>
    </xf>
    <xf numFmtId="164" fontId="44" fillId="0" borderId="0" xfId="5" applyNumberFormat="1" applyFont="1" applyAlignment="1">
      <alignment horizontal="right" vertical="center"/>
    </xf>
    <xf numFmtId="164" fontId="25" fillId="0" borderId="3" xfId="5" applyNumberFormat="1" applyFont="1" applyBorder="1" applyAlignment="1">
      <alignment horizontal="center" vertical="center" wrapText="1"/>
    </xf>
    <xf numFmtId="164" fontId="25" fillId="0" borderId="4" xfId="5" applyNumberFormat="1" applyFont="1" applyBorder="1" applyAlignment="1">
      <alignment horizontal="center" vertical="center" wrapText="1"/>
    </xf>
    <xf numFmtId="0" fontId="44" fillId="0" borderId="6" xfId="5" applyFont="1" applyBorder="1" applyAlignment="1">
      <alignment horizontal="center" vertical="center" wrapText="1"/>
    </xf>
    <xf numFmtId="0" fontId="44" fillId="0" borderId="7" xfId="5" applyFont="1" applyBorder="1" applyAlignment="1">
      <alignment horizontal="center" vertical="center" wrapText="1"/>
    </xf>
    <xf numFmtId="0" fontId="44" fillId="0" borderId="8" xfId="5" applyFont="1" applyBorder="1" applyAlignment="1">
      <alignment horizontal="center" vertical="center" wrapText="1"/>
    </xf>
    <xf numFmtId="0" fontId="25" fillId="0" borderId="3" xfId="5" applyFont="1" applyBorder="1" applyAlignment="1">
      <alignment horizontal="center" vertical="center" wrapText="1"/>
    </xf>
    <xf numFmtId="0" fontId="25" fillId="0" borderId="4" xfId="5" applyFont="1" applyBorder="1" applyAlignment="1">
      <alignment horizontal="center" vertical="center" wrapText="1"/>
    </xf>
    <xf numFmtId="9" fontId="25" fillId="0" borderId="3" xfId="5" applyNumberFormat="1" applyFont="1" applyBorder="1" applyAlignment="1">
      <alignment horizontal="center" vertical="center" wrapText="1"/>
    </xf>
    <xf numFmtId="9" fontId="25" fillId="0" borderId="4" xfId="5" applyNumberFormat="1" applyFont="1" applyBorder="1" applyAlignment="1">
      <alignment horizontal="center" vertical="center" wrapText="1"/>
    </xf>
    <xf numFmtId="0" fontId="25" fillId="0" borderId="3" xfId="5" applyFont="1" applyBorder="1" applyAlignment="1">
      <alignment horizontal="left" vertical="center" wrapText="1"/>
    </xf>
    <xf numFmtId="0" fontId="25" fillId="0" borderId="4" xfId="5" applyFont="1" applyBorder="1" applyAlignment="1">
      <alignment horizontal="left" vertical="center" wrapText="1"/>
    </xf>
    <xf numFmtId="1" fontId="25" fillId="0" borderId="3" xfId="5" applyNumberFormat="1" applyFont="1" applyBorder="1" applyAlignment="1">
      <alignment horizontal="center" vertical="center" wrapText="1"/>
    </xf>
    <xf numFmtId="1" fontId="25" fillId="0" borderId="4" xfId="5" applyNumberFormat="1" applyFont="1" applyBorder="1" applyAlignment="1">
      <alignment horizontal="center" vertical="center" wrapText="1"/>
    </xf>
    <xf numFmtId="10" fontId="25" fillId="0" borderId="3" xfId="5" applyNumberFormat="1" applyFont="1" applyBorder="1" applyAlignment="1">
      <alignment horizontal="center" vertical="center" wrapText="1"/>
    </xf>
    <xf numFmtId="10" fontId="25" fillId="0" borderId="4" xfId="5" applyNumberFormat="1" applyFont="1" applyBorder="1" applyAlignment="1">
      <alignment horizontal="center" vertical="center" wrapText="1"/>
    </xf>
    <xf numFmtId="2" fontId="25" fillId="0" borderId="3" xfId="5" applyNumberFormat="1" applyFont="1" applyBorder="1" applyAlignment="1">
      <alignment horizontal="center" vertical="center" wrapText="1"/>
    </xf>
    <xf numFmtId="2" fontId="25" fillId="0" borderId="4" xfId="5" applyNumberFormat="1" applyFont="1" applyBorder="1" applyAlignment="1">
      <alignment horizontal="center" vertical="center" wrapText="1"/>
    </xf>
    <xf numFmtId="2" fontId="25" fillId="0" borderId="3" xfId="149" applyNumberFormat="1" applyFont="1" applyBorder="1" applyAlignment="1">
      <alignment horizontal="center" vertical="center" wrapText="1"/>
    </xf>
    <xf numFmtId="2" fontId="25" fillId="0" borderId="4" xfId="149" applyNumberFormat="1" applyFont="1" applyBorder="1" applyAlignment="1">
      <alignment horizontal="center" vertical="center" wrapText="1"/>
    </xf>
    <xf numFmtId="164" fontId="25" fillId="0" borderId="3" xfId="149" applyNumberFormat="1" applyFont="1" applyBorder="1" applyAlignment="1">
      <alignment horizontal="center" vertical="center" wrapText="1"/>
    </xf>
    <xf numFmtId="164" fontId="25" fillId="0" borderId="4" xfId="149" applyNumberFormat="1" applyFont="1" applyBorder="1" applyAlignment="1">
      <alignment horizontal="center" vertical="center" wrapText="1"/>
    </xf>
    <xf numFmtId="0" fontId="25" fillId="0" borderId="3" xfId="149" applyFont="1" applyBorder="1" applyAlignment="1">
      <alignment horizontal="center" vertical="center" wrapText="1"/>
    </xf>
    <xf numFmtId="0" fontId="25" fillId="0" borderId="4" xfId="149" applyFont="1" applyBorder="1" applyAlignment="1">
      <alignment horizontal="center" vertical="center" wrapText="1"/>
    </xf>
    <xf numFmtId="10" fontId="25" fillId="0" borderId="3" xfId="149" applyNumberFormat="1" applyFont="1" applyBorder="1" applyAlignment="1">
      <alignment horizontal="center" vertical="center" wrapText="1"/>
    </xf>
    <xf numFmtId="10" fontId="25" fillId="0" borderId="4" xfId="149" applyNumberFormat="1" applyFont="1" applyBorder="1" applyAlignment="1">
      <alignment horizontal="center" vertical="center" wrapText="1"/>
    </xf>
    <xf numFmtId="0" fontId="25" fillId="0" borderId="3" xfId="149" applyFont="1" applyBorder="1" applyAlignment="1">
      <alignment horizontal="left" vertical="center" wrapText="1"/>
    </xf>
    <xf numFmtId="0" fontId="25" fillId="0" borderId="4" xfId="149" applyFont="1" applyBorder="1" applyAlignment="1">
      <alignment horizontal="left" vertical="center" wrapText="1"/>
    </xf>
    <xf numFmtId="1" fontId="25" fillId="0" borderId="3" xfId="149" applyNumberFormat="1" applyFont="1" applyBorder="1" applyAlignment="1">
      <alignment horizontal="center" vertical="center" wrapText="1"/>
    </xf>
    <xf numFmtId="1" fontId="25" fillId="0" borderId="4" xfId="149" applyNumberFormat="1" applyFont="1" applyBorder="1" applyAlignment="1">
      <alignment horizontal="center" vertical="center" wrapText="1"/>
    </xf>
    <xf numFmtId="173" fontId="25" fillId="0" borderId="3" xfId="149" applyNumberFormat="1" applyFont="1" applyBorder="1" applyAlignment="1">
      <alignment horizontal="center" vertical="center" wrapText="1"/>
    </xf>
    <xf numFmtId="173" fontId="25" fillId="0" borderId="4" xfId="149" applyNumberFormat="1" applyFont="1" applyBorder="1" applyAlignment="1">
      <alignment horizontal="center" vertical="center" wrapText="1"/>
    </xf>
    <xf numFmtId="16" fontId="25" fillId="0" borderId="3" xfId="5" applyNumberFormat="1" applyFont="1" applyBorder="1" applyAlignment="1">
      <alignment horizontal="center" vertical="center" wrapText="1"/>
    </xf>
    <xf numFmtId="0" fontId="40" fillId="0" borderId="3" xfId="5" applyFont="1" applyBorder="1" applyAlignment="1">
      <alignment horizontal="left" vertical="center" wrapText="1"/>
    </xf>
    <xf numFmtId="0" fontId="40" fillId="0" borderId="4" xfId="5" applyFont="1" applyBorder="1" applyAlignment="1">
      <alignment horizontal="left" vertical="center" wrapText="1"/>
    </xf>
    <xf numFmtId="0" fontId="36" fillId="0" borderId="0" xfId="5" applyFont="1" applyAlignment="1">
      <alignment horizontal="center" vertical="center"/>
    </xf>
    <xf numFmtId="0" fontId="43" fillId="0" borderId="0" xfId="5" applyFont="1" applyAlignment="1">
      <alignment horizontal="center" vertical="center" wrapText="1"/>
    </xf>
    <xf numFmtId="0" fontId="37" fillId="0" borderId="0" xfId="5" applyFont="1" applyAlignment="1">
      <alignment horizontal="center" vertical="center"/>
    </xf>
    <xf numFmtId="0" fontId="25" fillId="0" borderId="0" xfId="5" applyFont="1" applyAlignment="1">
      <alignment horizontal="center" vertical="center"/>
    </xf>
    <xf numFmtId="0" fontId="25" fillId="0" borderId="0" xfId="5" applyFont="1" applyAlignment="1">
      <alignment horizontal="center" vertical="center" wrapText="1"/>
    </xf>
    <xf numFmtId="0" fontId="25" fillId="0" borderId="2" xfId="5" applyFont="1" applyBorder="1" applyAlignment="1">
      <alignment horizontal="left" vertical="center"/>
    </xf>
    <xf numFmtId="0" fontId="25" fillId="0" borderId="2" xfId="5" applyFont="1" applyBorder="1" applyAlignment="1">
      <alignment horizontal="center" vertical="center"/>
    </xf>
    <xf numFmtId="0" fontId="33" fillId="0" borderId="3" xfId="5" applyFont="1" applyBorder="1" applyAlignment="1">
      <alignment horizontal="center" vertical="center" wrapText="1"/>
    </xf>
    <xf numFmtId="0" fontId="33" fillId="0" borderId="4" xfId="5" applyFont="1" applyBorder="1" applyAlignment="1">
      <alignment horizontal="center" vertical="center" wrapText="1"/>
    </xf>
    <xf numFmtId="0" fontId="33" fillId="0" borderId="6" xfId="5" applyFont="1" applyBorder="1" applyAlignment="1">
      <alignment horizontal="center" vertical="center" wrapText="1"/>
    </xf>
    <xf numFmtId="0" fontId="33" fillId="0" borderId="7" xfId="5" applyFont="1" applyBorder="1" applyAlignment="1">
      <alignment horizontal="center" vertical="center" wrapText="1"/>
    </xf>
    <xf numFmtId="2" fontId="25" fillId="0" borderId="3" xfId="112" applyNumberFormat="1" applyFont="1" applyBorder="1" applyAlignment="1">
      <alignment horizontal="center" vertical="center" wrapText="1"/>
    </xf>
    <xf numFmtId="2" fontId="25" fillId="0" borderId="4" xfId="112" applyNumberFormat="1" applyFont="1" applyBorder="1" applyAlignment="1">
      <alignment horizontal="center" vertical="center" wrapText="1"/>
    </xf>
    <xf numFmtId="0" fontId="25" fillId="0" borderId="3" xfId="112" applyFont="1" applyBorder="1" applyAlignment="1">
      <alignment horizontal="center" vertical="center" wrapText="1"/>
    </xf>
    <xf numFmtId="0" fontId="25" fillId="0" borderId="4" xfId="112" applyFont="1" applyBorder="1" applyAlignment="1">
      <alignment horizontal="center" vertical="center" wrapText="1"/>
    </xf>
    <xf numFmtId="164" fontId="25" fillId="0" borderId="3" xfId="112" applyNumberFormat="1" applyFont="1" applyBorder="1" applyAlignment="1">
      <alignment horizontal="center" vertical="center" wrapText="1"/>
    </xf>
    <xf numFmtId="164" fontId="25" fillId="0" borderId="4" xfId="112" applyNumberFormat="1" applyFont="1" applyBorder="1" applyAlignment="1">
      <alignment horizontal="center" vertical="center" wrapText="1"/>
    </xf>
    <xf numFmtId="0" fontId="25" fillId="0" borderId="3" xfId="112" applyFont="1" applyBorder="1" applyAlignment="1">
      <alignment horizontal="left" vertical="center" wrapText="1"/>
    </xf>
    <xf numFmtId="0" fontId="25" fillId="0" borderId="4" xfId="112" applyFont="1" applyBorder="1" applyAlignment="1">
      <alignment horizontal="left" vertical="center" wrapText="1"/>
    </xf>
    <xf numFmtId="0" fontId="46" fillId="0" borderId="9" xfId="112" applyFont="1" applyBorder="1" applyAlignment="1">
      <alignment horizontal="center" vertical="center"/>
    </xf>
    <xf numFmtId="0" fontId="36" fillId="0" borderId="0" xfId="112" applyFont="1" applyAlignment="1">
      <alignment horizontal="center" vertical="center"/>
    </xf>
    <xf numFmtId="0" fontId="35" fillId="0" borderId="0" xfId="112" applyFont="1" applyAlignment="1">
      <alignment horizontal="center" vertical="center" wrapText="1"/>
    </xf>
    <xf numFmtId="0" fontId="25" fillId="0" borderId="2" xfId="112" applyFont="1" applyBorder="1" applyAlignment="1">
      <alignment horizontal="center" vertical="center"/>
    </xf>
    <xf numFmtId="0" fontId="33" fillId="0" borderId="3" xfId="112" applyFont="1" applyBorder="1" applyAlignment="1">
      <alignment horizontal="center" vertical="center" wrapText="1"/>
    </xf>
    <xf numFmtId="0" fontId="33" fillId="0" borderId="4" xfId="112" applyFont="1" applyBorder="1" applyAlignment="1">
      <alignment horizontal="center" vertical="center" wrapText="1"/>
    </xf>
    <xf numFmtId="0" fontId="33" fillId="0" borderId="6" xfId="112" applyFont="1" applyBorder="1" applyAlignment="1">
      <alignment horizontal="center" vertical="center" wrapText="1"/>
    </xf>
    <xf numFmtId="0" fontId="33" fillId="0" borderId="7" xfId="112" applyFont="1" applyBorder="1" applyAlignment="1">
      <alignment horizontal="center" vertical="center" wrapText="1"/>
    </xf>
    <xf numFmtId="0" fontId="33" fillId="0" borderId="8" xfId="112" applyFont="1" applyBorder="1" applyAlignment="1">
      <alignment horizontal="center" vertical="center" wrapText="1"/>
    </xf>
    <xf numFmtId="16" fontId="25" fillId="0" borderId="3" xfId="112" applyNumberFormat="1" applyFont="1" applyBorder="1" applyAlignment="1">
      <alignment horizontal="center" vertical="center" wrapText="1"/>
    </xf>
    <xf numFmtId="2" fontId="25" fillId="0" borderId="5" xfId="1" applyNumberFormat="1" applyFont="1" applyBorder="1" applyAlignment="1">
      <alignment horizontal="center" vertical="center"/>
    </xf>
    <xf numFmtId="2" fontId="25" fillId="0" borderId="4" xfId="1" applyNumberFormat="1" applyFont="1" applyBorder="1" applyAlignment="1">
      <alignment horizontal="center" vertical="center"/>
    </xf>
    <xf numFmtId="2" fontId="25" fillId="0" borderId="3" xfId="1" applyNumberFormat="1" applyFont="1" applyBorder="1" applyAlignment="1">
      <alignment horizontal="center" vertical="center"/>
    </xf>
    <xf numFmtId="0" fontId="25" fillId="0" borderId="4" xfId="1" applyFont="1" applyBorder="1" applyAlignment="1">
      <alignment horizontal="center" vertical="center"/>
    </xf>
    <xf numFmtId="0" fontId="47" fillId="0" borderId="9" xfId="112" applyFont="1" applyBorder="1" applyAlignment="1">
      <alignment horizontal="center" vertical="center"/>
    </xf>
    <xf numFmtId="2" fontId="25" fillId="0" borderId="1" xfId="1" applyNumberFormat="1" applyFont="1" applyBorder="1" applyAlignment="1">
      <alignment horizontal="center" vertical="center"/>
    </xf>
    <xf numFmtId="0" fontId="25" fillId="0" borderId="5" xfId="1" applyFont="1" applyBorder="1" applyAlignment="1">
      <alignment horizontal="center" vertical="center" wrapText="1"/>
    </xf>
    <xf numFmtId="0" fontId="25" fillId="0" borderId="4" xfId="1" applyFont="1" applyBorder="1" applyAlignment="1">
      <alignment horizontal="center" vertical="center" wrapText="1"/>
    </xf>
    <xf numFmtId="49" fontId="25" fillId="0" borderId="5" xfId="1" applyNumberFormat="1" applyFont="1" applyBorder="1" applyAlignment="1">
      <alignment horizontal="center" vertical="center" wrapText="1"/>
    </xf>
    <xf numFmtId="49" fontId="25" fillId="0" borderId="4" xfId="1" applyNumberFormat="1" applyFont="1" applyBorder="1" applyAlignment="1">
      <alignment horizontal="center" vertical="center" wrapText="1"/>
    </xf>
    <xf numFmtId="0" fontId="25" fillId="0" borderId="5" xfId="1" applyFont="1" applyBorder="1" applyAlignment="1">
      <alignment horizontal="left" vertical="center" wrapText="1"/>
    </xf>
    <xf numFmtId="0" fontId="25" fillId="0" borderId="4" xfId="1" applyFont="1" applyBorder="1" applyAlignment="1">
      <alignment horizontal="left" vertical="center" wrapText="1"/>
    </xf>
    <xf numFmtId="164" fontId="25" fillId="0" borderId="3" xfId="1" applyNumberFormat="1" applyFont="1" applyBorder="1" applyAlignment="1">
      <alignment horizontal="center" vertical="center" wrapText="1"/>
    </xf>
    <xf numFmtId="164" fontId="25" fillId="0" borderId="4" xfId="1" applyNumberFormat="1" applyFont="1" applyBorder="1" applyAlignment="1">
      <alignment horizontal="center" vertical="center" wrapText="1"/>
    </xf>
    <xf numFmtId="2" fontId="25" fillId="0" borderId="5" xfId="1" applyNumberFormat="1" applyFont="1" applyBorder="1" applyAlignment="1">
      <alignment horizontal="center" vertical="center" wrapText="1"/>
    </xf>
    <xf numFmtId="2" fontId="25" fillId="0" borderId="4" xfId="1" applyNumberFormat="1" applyFont="1" applyBorder="1" applyAlignment="1">
      <alignment horizontal="center" vertical="center" wrapText="1"/>
    </xf>
    <xf numFmtId="0" fontId="25" fillId="0" borderId="5" xfId="1" applyFont="1" applyBorder="1" applyAlignment="1">
      <alignment horizontal="center" vertical="center"/>
    </xf>
    <xf numFmtId="0" fontId="25" fillId="0" borderId="1" xfId="1" applyFont="1" applyBorder="1" applyAlignment="1">
      <alignment horizontal="center" vertical="center" wrapText="1"/>
    </xf>
    <xf numFmtId="49" fontId="25" fillId="0" borderId="1" xfId="1" applyNumberFormat="1" applyFont="1" applyBorder="1" applyAlignment="1">
      <alignment horizontal="center" vertical="center" wrapText="1"/>
    </xf>
    <xf numFmtId="0" fontId="25" fillId="0" borderId="1" xfId="1" applyFont="1" applyBorder="1" applyAlignment="1">
      <alignment horizontal="left" vertical="center" wrapText="1"/>
    </xf>
    <xf numFmtId="164" fontId="25" fillId="0" borderId="1" xfId="0" applyNumberFormat="1" applyFont="1" applyBorder="1" applyAlignment="1">
      <alignment horizontal="center" vertical="center"/>
    </xf>
    <xf numFmtId="2" fontId="25" fillId="0" borderId="1" xfId="1" applyNumberFormat="1" applyFont="1" applyBorder="1" applyAlignment="1">
      <alignment horizontal="center" vertical="center" wrapText="1"/>
    </xf>
    <xf numFmtId="2" fontId="25" fillId="0" borderId="1" xfId="0" applyNumberFormat="1" applyFont="1" applyBorder="1" applyAlignment="1">
      <alignment horizontal="center" vertical="center"/>
    </xf>
    <xf numFmtId="0" fontId="25" fillId="0" borderId="3" xfId="1" applyFont="1" applyBorder="1" applyAlignment="1">
      <alignment horizontal="center" vertical="center" wrapText="1"/>
    </xf>
    <xf numFmtId="49" fontId="25" fillId="0" borderId="3" xfId="1" applyNumberFormat="1" applyFont="1" applyBorder="1" applyAlignment="1">
      <alignment horizontal="center" vertical="center" wrapText="1"/>
    </xf>
    <xf numFmtId="0" fontId="25" fillId="0" borderId="3" xfId="1" applyFont="1" applyBorder="1" applyAlignment="1">
      <alignment vertical="center" wrapText="1"/>
    </xf>
    <xf numFmtId="0" fontId="25" fillId="0" borderId="4" xfId="1" applyFont="1" applyBorder="1" applyAlignment="1">
      <alignment vertical="center" wrapText="1"/>
    </xf>
    <xf numFmtId="2" fontId="25" fillId="0" borderId="1" xfId="0" applyNumberFormat="1" applyFont="1" applyFill="1" applyBorder="1" applyAlignment="1">
      <alignment horizontal="center" vertical="center"/>
    </xf>
    <xf numFmtId="0" fontId="25" fillId="0" borderId="1" xfId="0" applyFont="1" applyBorder="1" applyAlignment="1">
      <alignment horizontal="center" vertical="center" wrapText="1"/>
    </xf>
    <xf numFmtId="16" fontId="25" fillId="0" borderId="1" xfId="0" applyNumberFormat="1" applyFont="1" applyBorder="1" applyAlignment="1">
      <alignment horizontal="center" vertical="center" wrapText="1"/>
    </xf>
    <xf numFmtId="0" fontId="25" fillId="0" borderId="1" xfId="0" applyFont="1" applyBorder="1" applyAlignment="1">
      <alignment horizontal="left" vertical="center" wrapText="1"/>
    </xf>
    <xf numFmtId="164" fontId="25" fillId="0" borderId="1"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0" fontId="25" fillId="0" borderId="5" xfId="9" applyFont="1" applyBorder="1" applyAlignment="1">
      <alignment horizontal="center" vertical="center" wrapText="1"/>
    </xf>
    <xf numFmtId="0" fontId="25" fillId="0" borderId="4" xfId="9" applyFont="1" applyBorder="1" applyAlignment="1">
      <alignment horizontal="center" vertical="center" wrapText="1"/>
    </xf>
    <xf numFmtId="2" fontId="25" fillId="0" borderId="5" xfId="9" applyNumberFormat="1" applyFont="1" applyBorder="1" applyAlignment="1">
      <alignment horizontal="center" vertical="center" wrapText="1"/>
    </xf>
    <xf numFmtId="2" fontId="25" fillId="0" borderId="4" xfId="9" applyNumberFormat="1" applyFont="1" applyBorder="1" applyAlignment="1">
      <alignment horizontal="center" vertical="center" wrapText="1"/>
    </xf>
    <xf numFmtId="2" fontId="25" fillId="0" borderId="1" xfId="9" applyNumberFormat="1" applyFont="1" applyBorder="1" applyAlignment="1">
      <alignment horizontal="center" vertical="center" wrapText="1"/>
    </xf>
    <xf numFmtId="49" fontId="25" fillId="0" borderId="5" xfId="9" applyNumberFormat="1" applyFont="1" applyBorder="1" applyAlignment="1">
      <alignment horizontal="center" vertical="center" wrapText="1"/>
    </xf>
    <xf numFmtId="49" fontId="25" fillId="0" borderId="4" xfId="9" applyNumberFormat="1" applyFont="1" applyBorder="1" applyAlignment="1">
      <alignment horizontal="center" vertical="center" wrapText="1"/>
    </xf>
    <xf numFmtId="0" fontId="25" fillId="0" borderId="5" xfId="9" applyFont="1" applyBorder="1" applyAlignment="1">
      <alignment horizontal="left" vertical="center" wrapText="1"/>
    </xf>
    <xf numFmtId="0" fontId="25" fillId="0" borderId="4" xfId="9" applyFont="1" applyBorder="1" applyAlignment="1">
      <alignment horizontal="left" vertical="center" wrapText="1"/>
    </xf>
    <xf numFmtId="0" fontId="27" fillId="0" borderId="0" xfId="9" applyFont="1" applyAlignment="1">
      <alignment horizontal="center" vertical="center"/>
    </xf>
    <xf numFmtId="0" fontId="35" fillId="0" borderId="0" xfId="5" applyFont="1" applyFill="1" applyAlignment="1">
      <alignment horizontal="center" vertical="center" wrapText="1"/>
    </xf>
    <xf numFmtId="0" fontId="36" fillId="0" borderId="0" xfId="5" applyFont="1" applyFill="1" applyAlignment="1">
      <alignment horizontal="center" vertical="center" wrapText="1"/>
    </xf>
    <xf numFmtId="0" fontId="28" fillId="0" borderId="0" xfId="9" applyFont="1" applyFill="1" applyAlignment="1">
      <alignment vertical="center"/>
    </xf>
    <xf numFmtId="0" fontId="28" fillId="0" borderId="2" xfId="9" applyFont="1" applyFill="1" applyBorder="1" applyAlignment="1">
      <alignment vertical="center"/>
    </xf>
    <xf numFmtId="0" fontId="29" fillId="0" borderId="0" xfId="5" applyFont="1" applyFill="1" applyAlignment="1">
      <alignment horizontal="left" vertical="center"/>
    </xf>
    <xf numFmtId="0" fontId="31" fillId="0" borderId="0" xfId="5" applyFont="1" applyAlignment="1">
      <alignment horizontal="center" vertical="center"/>
    </xf>
    <xf numFmtId="174" fontId="32" fillId="0" borderId="0" xfId="5" applyNumberFormat="1" applyFont="1" applyAlignment="1">
      <alignment horizontal="center" vertical="center"/>
    </xf>
    <xf numFmtId="0" fontId="32" fillId="0" borderId="0" xfId="5" applyFont="1" applyAlignment="1">
      <alignment horizontal="center" vertical="center"/>
    </xf>
    <xf numFmtId="0" fontId="29" fillId="0" borderId="2" xfId="5" applyFont="1" applyFill="1" applyBorder="1" applyAlignment="1">
      <alignment horizontal="left" vertical="center"/>
    </xf>
    <xf numFmtId="0" fontId="25" fillId="0" borderId="2" xfId="5" applyFont="1" applyBorder="1" applyAlignment="1">
      <alignment horizontal="right" vertical="center"/>
    </xf>
    <xf numFmtId="164" fontId="33" fillId="0" borderId="2" xfId="5" applyNumberFormat="1" applyFont="1" applyBorder="1" applyAlignment="1">
      <alignment horizontal="center" vertical="center"/>
    </xf>
    <xf numFmtId="0" fontId="27" fillId="0" borderId="0" xfId="5" applyFont="1" applyAlignment="1">
      <alignment horizontal="center" vertical="center"/>
    </xf>
    <xf numFmtId="0" fontId="34" fillId="0" borderId="1" xfId="9" applyFont="1" applyBorder="1" applyAlignment="1">
      <alignment horizontal="center" vertical="center"/>
    </xf>
    <xf numFmtId="0" fontId="34" fillId="0" borderId="1" xfId="9" applyFont="1" applyBorder="1" applyAlignment="1">
      <alignment horizontal="center" vertical="center" textRotation="90" wrapText="1"/>
    </xf>
    <xf numFmtId="0" fontId="34" fillId="0" borderId="1" xfId="9" applyFont="1" applyBorder="1" applyAlignment="1">
      <alignment horizontal="center" vertical="center" textRotation="90"/>
    </xf>
    <xf numFmtId="0" fontId="34" fillId="0" borderId="1" xfId="9" applyFont="1" applyBorder="1" applyAlignment="1">
      <alignment horizontal="center" vertical="center" wrapText="1"/>
    </xf>
    <xf numFmtId="0" fontId="34" fillId="0" borderId="6" xfId="9" applyFont="1" applyBorder="1" applyAlignment="1">
      <alignment horizontal="center" vertical="center"/>
    </xf>
    <xf numFmtId="0" fontId="34" fillId="0" borderId="7" xfId="9" applyFont="1" applyBorder="1" applyAlignment="1">
      <alignment horizontal="center" vertical="center"/>
    </xf>
    <xf numFmtId="0" fontId="34" fillId="0" borderId="8" xfId="9" applyFont="1" applyBorder="1" applyAlignment="1">
      <alignment horizontal="center" vertical="center"/>
    </xf>
    <xf numFmtId="0" fontId="28" fillId="0" borderId="1" xfId="9" applyFont="1" applyBorder="1" applyAlignment="1">
      <alignment vertical="center" wrapText="1"/>
    </xf>
    <xf numFmtId="0" fontId="28" fillId="0" borderId="1" xfId="9" applyFont="1" applyBorder="1"/>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49" fontId="25" fillId="0" borderId="1" xfId="124" applyNumberFormat="1" applyFont="1" applyBorder="1" applyAlignment="1">
      <alignment horizontal="center"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2" fontId="25" fillId="0" borderId="3"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3" xfId="9" applyFont="1" applyBorder="1" applyAlignment="1">
      <alignment horizontal="center" vertical="center" wrapText="1"/>
    </xf>
    <xf numFmtId="0" fontId="25" fillId="0" borderId="3" xfId="9" applyFont="1" applyBorder="1" applyAlignment="1">
      <alignment horizontal="left" vertical="center" wrapText="1"/>
    </xf>
    <xf numFmtId="164" fontId="25" fillId="0" borderId="3" xfId="9" applyNumberFormat="1" applyFont="1" applyBorder="1" applyAlignment="1">
      <alignment horizontal="center" vertical="center" wrapText="1"/>
    </xf>
    <xf numFmtId="164" fontId="25" fillId="0" borderId="4" xfId="9" applyNumberFormat="1" applyFont="1" applyBorder="1" applyAlignment="1">
      <alignment horizontal="center" vertical="center" wrapText="1"/>
    </xf>
    <xf numFmtId="2" fontId="25" fillId="0" borderId="3" xfId="9" applyNumberFormat="1" applyFont="1" applyBorder="1" applyAlignment="1">
      <alignment horizontal="center" vertical="center" wrapText="1"/>
    </xf>
    <xf numFmtId="2" fontId="25" fillId="0" borderId="1" xfId="11" applyNumberFormat="1" applyFont="1" applyBorder="1" applyAlignment="1">
      <alignment horizontal="center" vertical="center" wrapText="1"/>
    </xf>
    <xf numFmtId="0" fontId="25" fillId="0" borderId="1" xfId="11" applyFont="1" applyBorder="1" applyAlignment="1">
      <alignment horizontal="center" vertical="center" wrapText="1"/>
    </xf>
    <xf numFmtId="0" fontId="25" fillId="0" borderId="1" xfId="11" applyFont="1" applyBorder="1" applyAlignment="1">
      <alignment horizontal="left" vertical="center" wrapText="1"/>
    </xf>
    <xf numFmtId="1" fontId="25" fillId="0" borderId="1" xfId="11" applyNumberFormat="1" applyFont="1" applyBorder="1" applyAlignment="1">
      <alignment horizontal="center" vertical="center" wrapText="1"/>
    </xf>
    <xf numFmtId="1" fontId="25" fillId="0" borderId="1" xfId="2" applyNumberFormat="1" applyFont="1" applyBorder="1" applyAlignment="1">
      <alignment horizontal="center" vertical="center" wrapText="1"/>
    </xf>
    <xf numFmtId="0" fontId="25" fillId="0" borderId="3" xfId="11" applyFont="1" applyFill="1" applyBorder="1" applyAlignment="1">
      <alignment horizontal="center" vertical="center" wrapText="1"/>
    </xf>
    <xf numFmtId="0" fontId="25" fillId="0" borderId="4" xfId="11" applyFont="1" applyFill="1" applyBorder="1" applyAlignment="1">
      <alignment horizontal="center" vertical="center" wrapText="1"/>
    </xf>
    <xf numFmtId="0" fontId="25" fillId="0" borderId="3" xfId="0" applyFont="1" applyBorder="1" applyAlignment="1">
      <alignment vertical="center"/>
    </xf>
    <xf numFmtId="0" fontId="25" fillId="0" borderId="4" xfId="0" applyFont="1" applyBorder="1" applyAlignment="1">
      <alignment vertical="center"/>
    </xf>
    <xf numFmtId="0" fontId="25" fillId="0" borderId="1" xfId="9" applyFont="1" applyBorder="1" applyAlignment="1">
      <alignment horizontal="center" vertical="center" wrapText="1"/>
    </xf>
    <xf numFmtId="1" fontId="25" fillId="0" borderId="1" xfId="9" applyNumberFormat="1" applyFont="1" applyBorder="1" applyAlignment="1">
      <alignment horizontal="center" vertical="center" wrapText="1"/>
    </xf>
    <xf numFmtId="0" fontId="25" fillId="0" borderId="1" xfId="9" applyFont="1" applyBorder="1" applyAlignment="1">
      <alignment horizontal="left" vertical="center" wrapText="1"/>
    </xf>
    <xf numFmtId="2" fontId="25" fillId="0" borderId="1" xfId="5" applyNumberFormat="1" applyFont="1" applyBorder="1" applyAlignment="1">
      <alignment horizontal="center" vertical="center" wrapText="1"/>
    </xf>
    <xf numFmtId="0" fontId="25" fillId="0" borderId="1" xfId="5" applyFont="1" applyBorder="1" applyAlignment="1">
      <alignment horizontal="center" vertical="center" wrapText="1"/>
    </xf>
    <xf numFmtId="0" fontId="25" fillId="0" borderId="1" xfId="5" applyFont="1" applyBorder="1" applyAlignment="1">
      <alignment horizontal="left" vertical="center" wrapText="1"/>
    </xf>
    <xf numFmtId="0" fontId="25" fillId="0" borderId="1" xfId="1" applyFont="1" applyBorder="1" applyAlignment="1">
      <alignment horizontal="center" vertical="center"/>
    </xf>
    <xf numFmtId="164" fontId="25" fillId="0" borderId="1" xfId="5" applyNumberFormat="1" applyFont="1" applyBorder="1" applyAlignment="1">
      <alignment horizontal="center" vertical="center" wrapText="1"/>
    </xf>
    <xf numFmtId="0" fontId="25" fillId="0" borderId="1" xfId="0" applyFont="1" applyBorder="1"/>
    <xf numFmtId="0" fontId="25" fillId="0" borderId="3" xfId="0" applyFont="1" applyBorder="1" applyAlignment="1">
      <alignment vertical="center" wrapText="1"/>
    </xf>
    <xf numFmtId="0" fontId="25" fillId="0" borderId="4" xfId="0" applyFont="1" applyBorder="1" applyAlignment="1">
      <alignment vertical="center" wrapText="1"/>
    </xf>
    <xf numFmtId="1" fontId="25" fillId="0" borderId="1" xfId="5" applyNumberFormat="1" applyFont="1" applyBorder="1" applyAlignment="1">
      <alignment horizontal="center" vertical="center" wrapText="1"/>
    </xf>
    <xf numFmtId="0" fontId="25" fillId="0" borderId="1" xfId="0" applyFont="1" applyBorder="1" applyAlignment="1">
      <alignment vertical="center" wrapText="1"/>
    </xf>
  </cellXfs>
  <cellStyles count="193">
    <cellStyle name="Comma [0] 2" xfId="14"/>
    <cellStyle name="Comma [0] 3" xfId="15"/>
    <cellStyle name="Comma 10" xfId="16"/>
    <cellStyle name="Comma 11" xfId="17"/>
    <cellStyle name="Comma 12" xfId="18"/>
    <cellStyle name="Comma 13" xfId="19"/>
    <cellStyle name="Comma 14" xfId="20"/>
    <cellStyle name="Comma 15" xfId="21"/>
    <cellStyle name="Comma 16" xfId="22"/>
    <cellStyle name="Comma 2" xfId="23"/>
    <cellStyle name="Comma 2 2" xfId="24"/>
    <cellStyle name="Comma 2 3" xfId="25"/>
    <cellStyle name="Comma 3" xfId="26"/>
    <cellStyle name="Comma 3 2" xfId="27"/>
    <cellStyle name="Comma 3 3" xfId="28"/>
    <cellStyle name="Comma 3 4" xfId="29"/>
    <cellStyle name="Comma 4" xfId="30"/>
    <cellStyle name="Comma 5" xfId="31"/>
    <cellStyle name="Comma 6" xfId="32"/>
    <cellStyle name="Comma 6 2" xfId="33"/>
    <cellStyle name="Comma 7" xfId="34"/>
    <cellStyle name="Comma 7 2" xfId="35"/>
    <cellStyle name="Comma 8" xfId="36"/>
    <cellStyle name="Comma 8 2" xfId="37"/>
    <cellStyle name="Comma 9" xfId="38"/>
    <cellStyle name="edRascen" xfId="39"/>
    <cellStyle name="Euro" xfId="40"/>
    <cellStyle name="Excel Built-in Normal" xfId="41"/>
    <cellStyle name="Normal 10" xfId="2"/>
    <cellStyle name="Normal 10 2" xfId="42"/>
    <cellStyle name="Normal 10 2 2" xfId="9"/>
    <cellStyle name="Normal 10 2 2 2" xfId="6"/>
    <cellStyle name="Normal 10 2 2 2 2" xfId="43"/>
    <cellStyle name="Normal 10 2 2 3" xfId="44"/>
    <cellStyle name="Normal 10 2 3" xfId="45"/>
    <cellStyle name="Normal 10 2 4" xfId="188"/>
    <cellStyle name="Normal 10 3" xfId="46"/>
    <cellStyle name="Normal 10 3 2" xfId="47"/>
    <cellStyle name="Normal 10 4" xfId="48"/>
    <cellStyle name="Normal 10 4 2" xfId="49"/>
    <cellStyle name="Normal 10 5" xfId="13"/>
    <cellStyle name="Normal 11" xfId="50"/>
    <cellStyle name="Normal 11 2" xfId="51"/>
    <cellStyle name="Normal 11 3" xfId="52"/>
    <cellStyle name="Normal 11 4" xfId="53"/>
    <cellStyle name="Normal 11 5" xfId="54"/>
    <cellStyle name="Normal 11_Artakin,nerkin Ijevan smeti" xfId="55"/>
    <cellStyle name="Normal 12" xfId="56"/>
    <cellStyle name="Normal 12 2" xfId="57"/>
    <cellStyle name="Normal 12 2 2" xfId="58"/>
    <cellStyle name="Normal 12_Artakin,nerkin Ijevan smeti" xfId="59"/>
    <cellStyle name="Normal 13" xfId="60"/>
    <cellStyle name="Normal 14" xfId="61"/>
    <cellStyle name="Normal 14 2" xfId="62"/>
    <cellStyle name="Normal 14 3" xfId="63"/>
    <cellStyle name="Normal 14 3 2" xfId="64"/>
    <cellStyle name="Normal 15" xfId="65"/>
    <cellStyle name="Normal 16" xfId="66"/>
    <cellStyle name="Normal 16 2" xfId="12"/>
    <cellStyle name="Normal 16 2 2" xfId="67"/>
    <cellStyle name="Normal 16 3" xfId="1"/>
    <cellStyle name="Normal 17" xfId="68"/>
    <cellStyle name="Normal 17 2" xfId="69"/>
    <cellStyle name="Normal 18" xfId="70"/>
    <cellStyle name="Normal 18 2" xfId="71"/>
    <cellStyle name="Normal 19" xfId="72"/>
    <cellStyle name="Normal 19 2" xfId="73"/>
    <cellStyle name="Normal 19_Artakin,nerkin Ijevan smeti" xfId="74"/>
    <cellStyle name="Normal 2" xfId="75"/>
    <cellStyle name="Normal 2 2" xfId="76"/>
    <cellStyle name="Normal 2 2 2" xfId="5"/>
    <cellStyle name="Normal 2 2 2 2" xfId="11"/>
    <cellStyle name="Normal 2 2 2 2 2" xfId="77"/>
    <cellStyle name="Normal 2 2 2 2 2 2" xfId="78"/>
    <cellStyle name="Normal 2 2 2 2 3" xfId="79"/>
    <cellStyle name="Normal 2 2 2 2 3 2" xfId="80"/>
    <cellStyle name="Normal 2 2 2 2 4" xfId="81"/>
    <cellStyle name="Normal 2 3" xfId="82"/>
    <cellStyle name="Normal 2 3 2" xfId="83"/>
    <cellStyle name="Normal 2 4" xfId="84"/>
    <cellStyle name="Normal 2 5" xfId="85"/>
    <cellStyle name="Normal 2_2526-2008" xfId="86"/>
    <cellStyle name="Normal 20" xfId="87"/>
    <cellStyle name="Normal 20 2" xfId="88"/>
    <cellStyle name="Normal 20 2 2" xfId="89"/>
    <cellStyle name="Normal 20 3" xfId="90"/>
    <cellStyle name="Normal 20 3 2" xfId="91"/>
    <cellStyle name="Normal 20 4" xfId="92"/>
    <cellStyle name="Normal 20 4 2" xfId="93"/>
    <cellStyle name="Normal 20 5" xfId="94"/>
    <cellStyle name="Normal 21" xfId="95"/>
    <cellStyle name="Normal 21 2" xfId="96"/>
    <cellStyle name="Normal 21 3" xfId="97"/>
    <cellStyle name="Normal 22" xfId="98"/>
    <cellStyle name="Normal 22 2" xfId="99"/>
    <cellStyle name="Normal 23" xfId="100"/>
    <cellStyle name="Normal 23 2" xfId="7"/>
    <cellStyle name="Normal 23 3" xfId="101"/>
    <cellStyle name="Normal 23 4" xfId="102"/>
    <cellStyle name="Normal 24" xfId="103"/>
    <cellStyle name="Normal 24 2" xfId="104"/>
    <cellStyle name="Normal 25" xfId="105"/>
    <cellStyle name="Normal 25 2" xfId="106"/>
    <cellStyle name="Normal 26" xfId="107"/>
    <cellStyle name="Normal 27" xfId="108"/>
    <cellStyle name="Normal 28" xfId="109"/>
    <cellStyle name="Normal 29" xfId="110"/>
    <cellStyle name="Normal 3" xfId="111"/>
    <cellStyle name="Normal 3 2" xfId="112"/>
    <cellStyle name="Normal 3 2 2" xfId="113"/>
    <cellStyle name="Normal 3 2 3" xfId="114"/>
    <cellStyle name="Normal 3 3" xfId="115"/>
    <cellStyle name="Normal 3 3 2" xfId="116"/>
    <cellStyle name="Normal 3 4" xfId="117"/>
    <cellStyle name="Normal 3 4 2" xfId="118"/>
    <cellStyle name="Normal 3 5" xfId="119"/>
    <cellStyle name="Normal 3 6" xfId="120"/>
    <cellStyle name="Normal 30" xfId="121"/>
    <cellStyle name="Normal 31" xfId="122"/>
    <cellStyle name="Normal 32" xfId="123"/>
    <cellStyle name="Normal 4" xfId="124"/>
    <cellStyle name="Normal 4 2" xfId="4"/>
    <cellStyle name="Normal 4 2 2" xfId="125"/>
    <cellStyle name="Normal 4 2 3" xfId="126"/>
    <cellStyle name="Normal 4 3" xfId="127"/>
    <cellStyle name="Normal 4 4" xfId="128"/>
    <cellStyle name="Normal 5" xfId="129"/>
    <cellStyle name="Normal 5 2" xfId="130"/>
    <cellStyle name="Normal 5 2 2" xfId="131"/>
    <cellStyle name="Normal 5 3" xfId="132"/>
    <cellStyle name="Normal 5 4" xfId="133"/>
    <cellStyle name="Normal 5 5" xfId="134"/>
    <cellStyle name="Normal 6" xfId="135"/>
    <cellStyle name="Normal 6 2" xfId="136"/>
    <cellStyle name="Normal 6 2 2" xfId="137"/>
    <cellStyle name="Normal 6 2 3" xfId="191"/>
    <cellStyle name="Normal 6 3" xfId="138"/>
    <cellStyle name="Normal 6 3 2" xfId="139"/>
    <cellStyle name="Normal 6 3 3" xfId="140"/>
    <cellStyle name="Normal 6 4" xfId="141"/>
    <cellStyle name="Normal 7" xfId="142"/>
    <cellStyle name="Normal 7 2" xfId="143"/>
    <cellStyle name="Normal 8" xfId="144"/>
    <cellStyle name="Normal 8 2" xfId="145"/>
    <cellStyle name="Normal 9" xfId="146"/>
    <cellStyle name="Normal 9 2" xfId="147"/>
    <cellStyle name="Normal 9 2 2" xfId="148"/>
    <cellStyle name="Normal_Ampop naxahashiv" xfId="149"/>
    <cellStyle name="Percent 2" xfId="150"/>
    <cellStyle name="Percent 2 2" xfId="151"/>
    <cellStyle name="Percent 3" xfId="152"/>
    <cellStyle name="Percent 3 2" xfId="153"/>
    <cellStyle name="Standard_BOQHA4" xfId="154"/>
    <cellStyle name="Обычный" xfId="0" builtinId="0"/>
    <cellStyle name="Обычный 10" xfId="3"/>
    <cellStyle name="Обычный 11" xfId="155"/>
    <cellStyle name="Обычный 12" xfId="156"/>
    <cellStyle name="Обычный 12 2" xfId="157"/>
    <cellStyle name="Обычный 13" xfId="158"/>
    <cellStyle name="Обычный 14" xfId="189"/>
    <cellStyle name="Обычный 2" xfId="8"/>
    <cellStyle name="Обычный 2 10" xfId="159"/>
    <cellStyle name="Обычный 2 2" xfId="10"/>
    <cellStyle name="Обычный 2 3" xfId="160"/>
    <cellStyle name="Обычный 2 4" xfId="161"/>
    <cellStyle name="Обычный 2 5" xfId="162"/>
    <cellStyle name="Обычный 2 6" xfId="163"/>
    <cellStyle name="Обычный 2 7" xfId="164"/>
    <cellStyle name="Обычный 2 8" xfId="165"/>
    <cellStyle name="Обычный 2 9" xfId="166"/>
    <cellStyle name="Обычный 3" xfId="167"/>
    <cellStyle name="Обычный 3 2" xfId="168"/>
    <cellStyle name="Обычный 3 3" xfId="169"/>
    <cellStyle name="Обычный 4" xfId="170"/>
    <cellStyle name="Обычный 5" xfId="171"/>
    <cellStyle name="Обычный 5 2" xfId="172"/>
    <cellStyle name="Обычный 6" xfId="173"/>
    <cellStyle name="Обычный 7" xfId="174"/>
    <cellStyle name="Обычный 7 2" xfId="175"/>
    <cellStyle name="Обычный 7 3" xfId="176"/>
    <cellStyle name="Обычный 8" xfId="177"/>
    <cellStyle name="Обычный 9" xfId="178"/>
    <cellStyle name="Плохой 2" xfId="179"/>
    <cellStyle name="Процентный" xfId="192" builtinId="5"/>
    <cellStyle name="Процентный 2" xfId="190"/>
    <cellStyle name="Стиль 1" xfId="180"/>
    <cellStyle name="Финансовый 2" xfId="181"/>
    <cellStyle name="Финансовый 2 2" xfId="182"/>
    <cellStyle name="Финансовый 3" xfId="183"/>
    <cellStyle name="Финансовый 4" xfId="184"/>
    <cellStyle name="Финансовый 5" xfId="185"/>
    <cellStyle name="Финансовый 6" xfId="186"/>
    <cellStyle name="Финансовый 7" xfId="18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1053;&#1086;&#1074;&#1072;&#1103;%20&#1087;&#1072;&#1087;&#1082;&#1072;\&#1359;&#1329;&#1360;&#1352;&#1350;\SMETA\SPITAK\BADSACH\CENTR\ARTGAZ.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Xoren\Desktop\&#1391;&#1400;&#1397;&#1400;&#1410;&#1394;&#1387;\1.%20Armavir%20araqs%20-Jur%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My%20fleshka\Smeta-%20Olimp%20Hanrakacaran\2020-Miqael\2021\2.%20Ejmiacin%20-Baxramyan-30-\Smeta-Ejmiacin%20-Baxramy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esktop\&#1053;&#1086;&#1074;&#1072;&#1103;%20&#1087;&#1072;&#1087;&#1082;&#1072;\&#1359;&#1329;&#1360;&#1352;&#1350;\Users\ashot-s\AppData\Local\Microsoft\Windows\INetCache\Content.Outlook\59UIPYJK\Abaran-targmanac\Tumanyan\Karo-artaqin%20luys-expert\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p\Downloads\Karo%202021\01-02-2021_17-18-17\SMETA\SPITAK\BADSACH\CENTR\ARTGA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hp\OneDrive\&#1056;&#1072;&#1073;&#1086;&#1095;&#1080;&#1081;%20&#1089;&#1090;&#1086;&#1083;\&#1344;&#1387;&#1396;&#1377;\&#1358;&#1381;&#1380;&#1387;%20&#1391;&#1400;&#1397;&#1400;&#1410;&#1394;&#1387;\&#1334;&#1377;&#1398;&#1379;&#1381;&#1408;\SMETA\SPITAK\BADSACH\CENTR\ARTGAZ.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POP +"/>
      <sheetName val="Ob.1+"/>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caval+"/>
    </sheetNames>
    <sheetDataSet>
      <sheetData sheetId="0"/>
      <sheetData sheetId="1">
        <row r="5">
          <cell r="I5">
            <v>2.3140999999999998</v>
          </cell>
          <cell r="J5">
            <v>3.0876199999999998</v>
          </cell>
          <cell r="K5">
            <v>1.137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pop."/>
      <sheetName val="Ob.1"/>
      <sheetName val="1-1"/>
      <sheetName val="1-2+"/>
      <sheetName val="1-3+"/>
      <sheetName val="1-4+"/>
      <sheetName val="caval+"/>
    </sheetNames>
    <sheetDataSet>
      <sheetData sheetId="0" refreshError="1"/>
      <sheetData sheetId="1" refreshError="1">
        <row r="3">
          <cell r="K3">
            <v>1</v>
          </cell>
        </row>
      </sheetData>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sheetPr>
  <dimension ref="A1:I41"/>
  <sheetViews>
    <sheetView tabSelected="1" view="pageBreakPreview" topLeftCell="A25" zoomScale="85" zoomScaleNormal="85" zoomScaleSheetLayoutView="85" workbookViewId="0">
      <selection activeCell="G39" sqref="G39"/>
    </sheetView>
  </sheetViews>
  <sheetFormatPr defaultRowHeight="13.5"/>
  <cols>
    <col min="1" max="1" width="4.7109375" style="115" customWidth="1"/>
    <col min="2" max="2" width="47.7109375" style="115" customWidth="1"/>
    <col min="3" max="3" width="8" style="115" customWidth="1"/>
    <col min="4" max="4" width="10.85546875" style="115" customWidth="1"/>
    <col min="5" max="5" width="9.5703125" style="115" hidden="1" customWidth="1"/>
    <col min="6" max="6" width="9.7109375" style="115" customWidth="1"/>
    <col min="7" max="7" width="14.28515625" style="115" bestFit="1" customWidth="1"/>
    <col min="8" max="8" width="7" style="115" customWidth="1"/>
    <col min="9" max="9" width="4" style="115" customWidth="1"/>
    <col min="10" max="10" width="16.7109375" style="115" bestFit="1" customWidth="1"/>
    <col min="11" max="255" width="9.140625" style="115"/>
    <col min="256" max="256" width="4.7109375" style="115" customWidth="1"/>
    <col min="257" max="257" width="47.7109375" style="115" customWidth="1"/>
    <col min="258" max="258" width="7.28515625" style="115" customWidth="1"/>
    <col min="259" max="259" width="10.85546875" style="115" customWidth="1"/>
    <col min="260" max="261" width="9.7109375" style="115" customWidth="1"/>
    <col min="262" max="262" width="14.28515625" style="115" bestFit="1" customWidth="1"/>
    <col min="263" max="263" width="10.5703125" style="115" customWidth="1"/>
    <col min="264" max="264" width="10.42578125" style="115" bestFit="1" customWidth="1"/>
    <col min="265" max="265" width="9.140625" style="115"/>
    <col min="266" max="266" width="16.7109375" style="115" bestFit="1" customWidth="1"/>
    <col min="267" max="511" width="9.140625" style="115"/>
    <col min="512" max="512" width="4.7109375" style="115" customWidth="1"/>
    <col min="513" max="513" width="47.7109375" style="115" customWidth="1"/>
    <col min="514" max="514" width="7.28515625" style="115" customWidth="1"/>
    <col min="515" max="515" width="10.85546875" style="115" customWidth="1"/>
    <col min="516" max="517" width="9.7109375" style="115" customWidth="1"/>
    <col min="518" max="518" width="14.28515625" style="115" bestFit="1" customWidth="1"/>
    <col min="519" max="519" width="10.5703125" style="115" customWidth="1"/>
    <col min="520" max="520" width="10.42578125" style="115" bestFit="1" customWidth="1"/>
    <col min="521" max="521" width="9.140625" style="115"/>
    <col min="522" max="522" width="16.7109375" style="115" bestFit="1" customWidth="1"/>
    <col min="523" max="767" width="9.140625" style="115"/>
    <col min="768" max="768" width="4.7109375" style="115" customWidth="1"/>
    <col min="769" max="769" width="47.7109375" style="115" customWidth="1"/>
    <col min="770" max="770" width="7.28515625" style="115" customWidth="1"/>
    <col min="771" max="771" width="10.85546875" style="115" customWidth="1"/>
    <col min="772" max="773" width="9.7109375" style="115" customWidth="1"/>
    <col min="774" max="774" width="14.28515625" style="115" bestFit="1" customWidth="1"/>
    <col min="775" max="775" width="10.5703125" style="115" customWidth="1"/>
    <col min="776" max="776" width="10.42578125" style="115" bestFit="1" customWidth="1"/>
    <col min="777" max="777" width="9.140625" style="115"/>
    <col min="778" max="778" width="16.7109375" style="115" bestFit="1" customWidth="1"/>
    <col min="779" max="1023" width="9.140625" style="115"/>
    <col min="1024" max="1024" width="4.7109375" style="115" customWidth="1"/>
    <col min="1025" max="1025" width="47.7109375" style="115" customWidth="1"/>
    <col min="1026" max="1026" width="7.28515625" style="115" customWidth="1"/>
    <col min="1027" max="1027" width="10.85546875" style="115" customWidth="1"/>
    <col min="1028" max="1029" width="9.7109375" style="115" customWidth="1"/>
    <col min="1030" max="1030" width="14.28515625" style="115" bestFit="1" customWidth="1"/>
    <col min="1031" max="1031" width="10.5703125" style="115" customWidth="1"/>
    <col min="1032" max="1032" width="10.42578125" style="115" bestFit="1" customWidth="1"/>
    <col min="1033" max="1033" width="9.140625" style="115"/>
    <col min="1034" max="1034" width="16.7109375" style="115" bestFit="1" customWidth="1"/>
    <col min="1035" max="1279" width="9.140625" style="115"/>
    <col min="1280" max="1280" width="4.7109375" style="115" customWidth="1"/>
    <col min="1281" max="1281" width="47.7109375" style="115" customWidth="1"/>
    <col min="1282" max="1282" width="7.28515625" style="115" customWidth="1"/>
    <col min="1283" max="1283" width="10.85546875" style="115" customWidth="1"/>
    <col min="1284" max="1285" width="9.7109375" style="115" customWidth="1"/>
    <col min="1286" max="1286" width="14.28515625" style="115" bestFit="1" customWidth="1"/>
    <col min="1287" max="1287" width="10.5703125" style="115" customWidth="1"/>
    <col min="1288" max="1288" width="10.42578125" style="115" bestFit="1" customWidth="1"/>
    <col min="1289" max="1289" width="9.140625" style="115"/>
    <col min="1290" max="1290" width="16.7109375" style="115" bestFit="1" customWidth="1"/>
    <col min="1291" max="1535" width="9.140625" style="115"/>
    <col min="1536" max="1536" width="4.7109375" style="115" customWidth="1"/>
    <col min="1537" max="1537" width="47.7109375" style="115" customWidth="1"/>
    <col min="1538" max="1538" width="7.28515625" style="115" customWidth="1"/>
    <col min="1539" max="1539" width="10.85546875" style="115" customWidth="1"/>
    <col min="1540" max="1541" width="9.7109375" style="115" customWidth="1"/>
    <col min="1542" max="1542" width="14.28515625" style="115" bestFit="1" customWidth="1"/>
    <col min="1543" max="1543" width="10.5703125" style="115" customWidth="1"/>
    <col min="1544" max="1544" width="10.42578125" style="115" bestFit="1" customWidth="1"/>
    <col min="1545" max="1545" width="9.140625" style="115"/>
    <col min="1546" max="1546" width="16.7109375" style="115" bestFit="1" customWidth="1"/>
    <col min="1547" max="1791" width="9.140625" style="115"/>
    <col min="1792" max="1792" width="4.7109375" style="115" customWidth="1"/>
    <col min="1793" max="1793" width="47.7109375" style="115" customWidth="1"/>
    <col min="1794" max="1794" width="7.28515625" style="115" customWidth="1"/>
    <col min="1795" max="1795" width="10.85546875" style="115" customWidth="1"/>
    <col min="1796" max="1797" width="9.7109375" style="115" customWidth="1"/>
    <col min="1798" max="1798" width="14.28515625" style="115" bestFit="1" customWidth="1"/>
    <col min="1799" max="1799" width="10.5703125" style="115" customWidth="1"/>
    <col min="1800" max="1800" width="10.42578125" style="115" bestFit="1" customWidth="1"/>
    <col min="1801" max="1801" width="9.140625" style="115"/>
    <col min="1802" max="1802" width="16.7109375" style="115" bestFit="1" customWidth="1"/>
    <col min="1803" max="2047" width="9.140625" style="115"/>
    <col min="2048" max="2048" width="4.7109375" style="115" customWidth="1"/>
    <col min="2049" max="2049" width="47.7109375" style="115" customWidth="1"/>
    <col min="2050" max="2050" width="7.28515625" style="115" customWidth="1"/>
    <col min="2051" max="2051" width="10.85546875" style="115" customWidth="1"/>
    <col min="2052" max="2053" width="9.7109375" style="115" customWidth="1"/>
    <col min="2054" max="2054" width="14.28515625" style="115" bestFit="1" customWidth="1"/>
    <col min="2055" max="2055" width="10.5703125" style="115" customWidth="1"/>
    <col min="2056" max="2056" width="10.42578125" style="115" bestFit="1" customWidth="1"/>
    <col min="2057" max="2057" width="9.140625" style="115"/>
    <col min="2058" max="2058" width="16.7109375" style="115" bestFit="1" customWidth="1"/>
    <col min="2059" max="2303" width="9.140625" style="115"/>
    <col min="2304" max="2304" width="4.7109375" style="115" customWidth="1"/>
    <col min="2305" max="2305" width="47.7109375" style="115" customWidth="1"/>
    <col min="2306" max="2306" width="7.28515625" style="115" customWidth="1"/>
    <col min="2307" max="2307" width="10.85546875" style="115" customWidth="1"/>
    <col min="2308" max="2309" width="9.7109375" style="115" customWidth="1"/>
    <col min="2310" max="2310" width="14.28515625" style="115" bestFit="1" customWidth="1"/>
    <col min="2311" max="2311" width="10.5703125" style="115" customWidth="1"/>
    <col min="2312" max="2312" width="10.42578125" style="115" bestFit="1" customWidth="1"/>
    <col min="2313" max="2313" width="9.140625" style="115"/>
    <col min="2314" max="2314" width="16.7109375" style="115" bestFit="1" customWidth="1"/>
    <col min="2315" max="2559" width="9.140625" style="115"/>
    <col min="2560" max="2560" width="4.7109375" style="115" customWidth="1"/>
    <col min="2561" max="2561" width="47.7109375" style="115" customWidth="1"/>
    <col min="2562" max="2562" width="7.28515625" style="115" customWidth="1"/>
    <col min="2563" max="2563" width="10.85546875" style="115" customWidth="1"/>
    <col min="2564" max="2565" width="9.7109375" style="115" customWidth="1"/>
    <col min="2566" max="2566" width="14.28515625" style="115" bestFit="1" customWidth="1"/>
    <col min="2567" max="2567" width="10.5703125" style="115" customWidth="1"/>
    <col min="2568" max="2568" width="10.42578125" style="115" bestFit="1" customWidth="1"/>
    <col min="2569" max="2569" width="9.140625" style="115"/>
    <col min="2570" max="2570" width="16.7109375" style="115" bestFit="1" customWidth="1"/>
    <col min="2571" max="2815" width="9.140625" style="115"/>
    <col min="2816" max="2816" width="4.7109375" style="115" customWidth="1"/>
    <col min="2817" max="2817" width="47.7109375" style="115" customWidth="1"/>
    <col min="2818" max="2818" width="7.28515625" style="115" customWidth="1"/>
    <col min="2819" max="2819" width="10.85546875" style="115" customWidth="1"/>
    <col min="2820" max="2821" width="9.7109375" style="115" customWidth="1"/>
    <col min="2822" max="2822" width="14.28515625" style="115" bestFit="1" customWidth="1"/>
    <col min="2823" max="2823" width="10.5703125" style="115" customWidth="1"/>
    <col min="2824" max="2824" width="10.42578125" style="115" bestFit="1" customWidth="1"/>
    <col min="2825" max="2825" width="9.140625" style="115"/>
    <col min="2826" max="2826" width="16.7109375" style="115" bestFit="1" customWidth="1"/>
    <col min="2827" max="3071" width="9.140625" style="115"/>
    <col min="3072" max="3072" width="4.7109375" style="115" customWidth="1"/>
    <col min="3073" max="3073" width="47.7109375" style="115" customWidth="1"/>
    <col min="3074" max="3074" width="7.28515625" style="115" customWidth="1"/>
    <col min="3075" max="3075" width="10.85546875" style="115" customWidth="1"/>
    <col min="3076" max="3077" width="9.7109375" style="115" customWidth="1"/>
    <col min="3078" max="3078" width="14.28515625" style="115" bestFit="1" customWidth="1"/>
    <col min="3079" max="3079" width="10.5703125" style="115" customWidth="1"/>
    <col min="3080" max="3080" width="10.42578125" style="115" bestFit="1" customWidth="1"/>
    <col min="3081" max="3081" width="9.140625" style="115"/>
    <col min="3082" max="3082" width="16.7109375" style="115" bestFit="1" customWidth="1"/>
    <col min="3083" max="3327" width="9.140625" style="115"/>
    <col min="3328" max="3328" width="4.7109375" style="115" customWidth="1"/>
    <col min="3329" max="3329" width="47.7109375" style="115" customWidth="1"/>
    <col min="3330" max="3330" width="7.28515625" style="115" customWidth="1"/>
    <col min="3331" max="3331" width="10.85546875" style="115" customWidth="1"/>
    <col min="3332" max="3333" width="9.7109375" style="115" customWidth="1"/>
    <col min="3334" max="3334" width="14.28515625" style="115" bestFit="1" customWidth="1"/>
    <col min="3335" max="3335" width="10.5703125" style="115" customWidth="1"/>
    <col min="3336" max="3336" width="10.42578125" style="115" bestFit="1" customWidth="1"/>
    <col min="3337" max="3337" width="9.140625" style="115"/>
    <col min="3338" max="3338" width="16.7109375" style="115" bestFit="1" customWidth="1"/>
    <col min="3339" max="3583" width="9.140625" style="115"/>
    <col min="3584" max="3584" width="4.7109375" style="115" customWidth="1"/>
    <col min="3585" max="3585" width="47.7109375" style="115" customWidth="1"/>
    <col min="3586" max="3586" width="7.28515625" style="115" customWidth="1"/>
    <col min="3587" max="3587" width="10.85546875" style="115" customWidth="1"/>
    <col min="3588" max="3589" width="9.7109375" style="115" customWidth="1"/>
    <col min="3590" max="3590" width="14.28515625" style="115" bestFit="1" customWidth="1"/>
    <col min="3591" max="3591" width="10.5703125" style="115" customWidth="1"/>
    <col min="3592" max="3592" width="10.42578125" style="115" bestFit="1" customWidth="1"/>
    <col min="3593" max="3593" width="9.140625" style="115"/>
    <col min="3594" max="3594" width="16.7109375" style="115" bestFit="1" customWidth="1"/>
    <col min="3595" max="3839" width="9.140625" style="115"/>
    <col min="3840" max="3840" width="4.7109375" style="115" customWidth="1"/>
    <col min="3841" max="3841" width="47.7109375" style="115" customWidth="1"/>
    <col min="3842" max="3842" width="7.28515625" style="115" customWidth="1"/>
    <col min="3843" max="3843" width="10.85546875" style="115" customWidth="1"/>
    <col min="3844" max="3845" width="9.7109375" style="115" customWidth="1"/>
    <col min="3846" max="3846" width="14.28515625" style="115" bestFit="1" customWidth="1"/>
    <col min="3847" max="3847" width="10.5703125" style="115" customWidth="1"/>
    <col min="3848" max="3848" width="10.42578125" style="115" bestFit="1" customWidth="1"/>
    <col min="3849" max="3849" width="9.140625" style="115"/>
    <col min="3850" max="3850" width="16.7109375" style="115" bestFit="1" customWidth="1"/>
    <col min="3851" max="4095" width="9.140625" style="115"/>
    <col min="4096" max="4096" width="4.7109375" style="115" customWidth="1"/>
    <col min="4097" max="4097" width="47.7109375" style="115" customWidth="1"/>
    <col min="4098" max="4098" width="7.28515625" style="115" customWidth="1"/>
    <col min="4099" max="4099" width="10.85546875" style="115" customWidth="1"/>
    <col min="4100" max="4101" width="9.7109375" style="115" customWidth="1"/>
    <col min="4102" max="4102" width="14.28515625" style="115" bestFit="1" customWidth="1"/>
    <col min="4103" max="4103" width="10.5703125" style="115" customWidth="1"/>
    <col min="4104" max="4104" width="10.42578125" style="115" bestFit="1" customWidth="1"/>
    <col min="4105" max="4105" width="9.140625" style="115"/>
    <col min="4106" max="4106" width="16.7109375" style="115" bestFit="1" customWidth="1"/>
    <col min="4107" max="4351" width="9.140625" style="115"/>
    <col min="4352" max="4352" width="4.7109375" style="115" customWidth="1"/>
    <col min="4353" max="4353" width="47.7109375" style="115" customWidth="1"/>
    <col min="4354" max="4354" width="7.28515625" style="115" customWidth="1"/>
    <col min="4355" max="4355" width="10.85546875" style="115" customWidth="1"/>
    <col min="4356" max="4357" width="9.7109375" style="115" customWidth="1"/>
    <col min="4358" max="4358" width="14.28515625" style="115" bestFit="1" customWidth="1"/>
    <col min="4359" max="4359" width="10.5703125" style="115" customWidth="1"/>
    <col min="4360" max="4360" width="10.42578125" style="115" bestFit="1" customWidth="1"/>
    <col min="4361" max="4361" width="9.140625" style="115"/>
    <col min="4362" max="4362" width="16.7109375" style="115" bestFit="1" customWidth="1"/>
    <col min="4363" max="4607" width="9.140625" style="115"/>
    <col min="4608" max="4608" width="4.7109375" style="115" customWidth="1"/>
    <col min="4609" max="4609" width="47.7109375" style="115" customWidth="1"/>
    <col min="4610" max="4610" width="7.28515625" style="115" customWidth="1"/>
    <col min="4611" max="4611" width="10.85546875" style="115" customWidth="1"/>
    <col min="4612" max="4613" width="9.7109375" style="115" customWidth="1"/>
    <col min="4614" max="4614" width="14.28515625" style="115" bestFit="1" customWidth="1"/>
    <col min="4615" max="4615" width="10.5703125" style="115" customWidth="1"/>
    <col min="4616" max="4616" width="10.42578125" style="115" bestFit="1" customWidth="1"/>
    <col min="4617" max="4617" width="9.140625" style="115"/>
    <col min="4618" max="4618" width="16.7109375" style="115" bestFit="1" customWidth="1"/>
    <col min="4619" max="4863" width="9.140625" style="115"/>
    <col min="4864" max="4864" width="4.7109375" style="115" customWidth="1"/>
    <col min="4865" max="4865" width="47.7109375" style="115" customWidth="1"/>
    <col min="4866" max="4866" width="7.28515625" style="115" customWidth="1"/>
    <col min="4867" max="4867" width="10.85546875" style="115" customWidth="1"/>
    <col min="4868" max="4869" width="9.7109375" style="115" customWidth="1"/>
    <col min="4870" max="4870" width="14.28515625" style="115" bestFit="1" customWidth="1"/>
    <col min="4871" max="4871" width="10.5703125" style="115" customWidth="1"/>
    <col min="4872" max="4872" width="10.42578125" style="115" bestFit="1" customWidth="1"/>
    <col min="4873" max="4873" width="9.140625" style="115"/>
    <col min="4874" max="4874" width="16.7109375" style="115" bestFit="1" customWidth="1"/>
    <col min="4875" max="5119" width="9.140625" style="115"/>
    <col min="5120" max="5120" width="4.7109375" style="115" customWidth="1"/>
    <col min="5121" max="5121" width="47.7109375" style="115" customWidth="1"/>
    <col min="5122" max="5122" width="7.28515625" style="115" customWidth="1"/>
    <col min="5123" max="5123" width="10.85546875" style="115" customWidth="1"/>
    <col min="5124" max="5125" width="9.7109375" style="115" customWidth="1"/>
    <col min="5126" max="5126" width="14.28515625" style="115" bestFit="1" customWidth="1"/>
    <col min="5127" max="5127" width="10.5703125" style="115" customWidth="1"/>
    <col min="5128" max="5128" width="10.42578125" style="115" bestFit="1" customWidth="1"/>
    <col min="5129" max="5129" width="9.140625" style="115"/>
    <col min="5130" max="5130" width="16.7109375" style="115" bestFit="1" customWidth="1"/>
    <col min="5131" max="5375" width="9.140625" style="115"/>
    <col min="5376" max="5376" width="4.7109375" style="115" customWidth="1"/>
    <col min="5377" max="5377" width="47.7109375" style="115" customWidth="1"/>
    <col min="5378" max="5378" width="7.28515625" style="115" customWidth="1"/>
    <col min="5379" max="5379" width="10.85546875" style="115" customWidth="1"/>
    <col min="5380" max="5381" width="9.7109375" style="115" customWidth="1"/>
    <col min="5382" max="5382" width="14.28515625" style="115" bestFit="1" customWidth="1"/>
    <col min="5383" max="5383" width="10.5703125" style="115" customWidth="1"/>
    <col min="5384" max="5384" width="10.42578125" style="115" bestFit="1" customWidth="1"/>
    <col min="5385" max="5385" width="9.140625" style="115"/>
    <col min="5386" max="5386" width="16.7109375" style="115" bestFit="1" customWidth="1"/>
    <col min="5387" max="5631" width="9.140625" style="115"/>
    <col min="5632" max="5632" width="4.7109375" style="115" customWidth="1"/>
    <col min="5633" max="5633" width="47.7109375" style="115" customWidth="1"/>
    <col min="5634" max="5634" width="7.28515625" style="115" customWidth="1"/>
    <col min="5635" max="5635" width="10.85546875" style="115" customWidth="1"/>
    <col min="5636" max="5637" width="9.7109375" style="115" customWidth="1"/>
    <col min="5638" max="5638" width="14.28515625" style="115" bestFit="1" customWidth="1"/>
    <col min="5639" max="5639" width="10.5703125" style="115" customWidth="1"/>
    <col min="5640" max="5640" width="10.42578125" style="115" bestFit="1" customWidth="1"/>
    <col min="5641" max="5641" width="9.140625" style="115"/>
    <col min="5642" max="5642" width="16.7109375" style="115" bestFit="1" customWidth="1"/>
    <col min="5643" max="5887" width="9.140625" style="115"/>
    <col min="5888" max="5888" width="4.7109375" style="115" customWidth="1"/>
    <col min="5889" max="5889" width="47.7109375" style="115" customWidth="1"/>
    <col min="5890" max="5890" width="7.28515625" style="115" customWidth="1"/>
    <col min="5891" max="5891" width="10.85546875" style="115" customWidth="1"/>
    <col min="5892" max="5893" width="9.7109375" style="115" customWidth="1"/>
    <col min="5894" max="5894" width="14.28515625" style="115" bestFit="1" customWidth="1"/>
    <col min="5895" max="5895" width="10.5703125" style="115" customWidth="1"/>
    <col min="5896" max="5896" width="10.42578125" style="115" bestFit="1" customWidth="1"/>
    <col min="5897" max="5897" width="9.140625" style="115"/>
    <col min="5898" max="5898" width="16.7109375" style="115" bestFit="1" customWidth="1"/>
    <col min="5899" max="6143" width="9.140625" style="115"/>
    <col min="6144" max="6144" width="4.7109375" style="115" customWidth="1"/>
    <col min="6145" max="6145" width="47.7109375" style="115" customWidth="1"/>
    <col min="6146" max="6146" width="7.28515625" style="115" customWidth="1"/>
    <col min="6147" max="6147" width="10.85546875" style="115" customWidth="1"/>
    <col min="6148" max="6149" width="9.7109375" style="115" customWidth="1"/>
    <col min="6150" max="6150" width="14.28515625" style="115" bestFit="1" customWidth="1"/>
    <col min="6151" max="6151" width="10.5703125" style="115" customWidth="1"/>
    <col min="6152" max="6152" width="10.42578125" style="115" bestFit="1" customWidth="1"/>
    <col min="6153" max="6153" width="9.140625" style="115"/>
    <col min="6154" max="6154" width="16.7109375" style="115" bestFit="1" customWidth="1"/>
    <col min="6155" max="6399" width="9.140625" style="115"/>
    <col min="6400" max="6400" width="4.7109375" style="115" customWidth="1"/>
    <col min="6401" max="6401" width="47.7109375" style="115" customWidth="1"/>
    <col min="6402" max="6402" width="7.28515625" style="115" customWidth="1"/>
    <col min="6403" max="6403" width="10.85546875" style="115" customWidth="1"/>
    <col min="6404" max="6405" width="9.7109375" style="115" customWidth="1"/>
    <col min="6406" max="6406" width="14.28515625" style="115" bestFit="1" customWidth="1"/>
    <col min="6407" max="6407" width="10.5703125" style="115" customWidth="1"/>
    <col min="6408" max="6408" width="10.42578125" style="115" bestFit="1" customWidth="1"/>
    <col min="6409" max="6409" width="9.140625" style="115"/>
    <col min="6410" max="6410" width="16.7109375" style="115" bestFit="1" customWidth="1"/>
    <col min="6411" max="6655" width="9.140625" style="115"/>
    <col min="6656" max="6656" width="4.7109375" style="115" customWidth="1"/>
    <col min="6657" max="6657" width="47.7109375" style="115" customWidth="1"/>
    <col min="6658" max="6658" width="7.28515625" style="115" customWidth="1"/>
    <col min="6659" max="6659" width="10.85546875" style="115" customWidth="1"/>
    <col min="6660" max="6661" width="9.7109375" style="115" customWidth="1"/>
    <col min="6662" max="6662" width="14.28515625" style="115" bestFit="1" customWidth="1"/>
    <col min="6663" max="6663" width="10.5703125" style="115" customWidth="1"/>
    <col min="6664" max="6664" width="10.42578125" style="115" bestFit="1" customWidth="1"/>
    <col min="6665" max="6665" width="9.140625" style="115"/>
    <col min="6666" max="6666" width="16.7109375" style="115" bestFit="1" customWidth="1"/>
    <col min="6667" max="6911" width="9.140625" style="115"/>
    <col min="6912" max="6912" width="4.7109375" style="115" customWidth="1"/>
    <col min="6913" max="6913" width="47.7109375" style="115" customWidth="1"/>
    <col min="6914" max="6914" width="7.28515625" style="115" customWidth="1"/>
    <col min="6915" max="6915" width="10.85546875" style="115" customWidth="1"/>
    <col min="6916" max="6917" width="9.7109375" style="115" customWidth="1"/>
    <col min="6918" max="6918" width="14.28515625" style="115" bestFit="1" customWidth="1"/>
    <col min="6919" max="6919" width="10.5703125" style="115" customWidth="1"/>
    <col min="6920" max="6920" width="10.42578125" style="115" bestFit="1" customWidth="1"/>
    <col min="6921" max="6921" width="9.140625" style="115"/>
    <col min="6922" max="6922" width="16.7109375" style="115" bestFit="1" customWidth="1"/>
    <col min="6923" max="7167" width="9.140625" style="115"/>
    <col min="7168" max="7168" width="4.7109375" style="115" customWidth="1"/>
    <col min="7169" max="7169" width="47.7109375" style="115" customWidth="1"/>
    <col min="7170" max="7170" width="7.28515625" style="115" customWidth="1"/>
    <col min="7171" max="7171" width="10.85546875" style="115" customWidth="1"/>
    <col min="7172" max="7173" width="9.7109375" style="115" customWidth="1"/>
    <col min="7174" max="7174" width="14.28515625" style="115" bestFit="1" customWidth="1"/>
    <col min="7175" max="7175" width="10.5703125" style="115" customWidth="1"/>
    <col min="7176" max="7176" width="10.42578125" style="115" bestFit="1" customWidth="1"/>
    <col min="7177" max="7177" width="9.140625" style="115"/>
    <col min="7178" max="7178" width="16.7109375" style="115" bestFit="1" customWidth="1"/>
    <col min="7179" max="7423" width="9.140625" style="115"/>
    <col min="7424" max="7424" width="4.7109375" style="115" customWidth="1"/>
    <col min="7425" max="7425" width="47.7109375" style="115" customWidth="1"/>
    <col min="7426" max="7426" width="7.28515625" style="115" customWidth="1"/>
    <col min="7427" max="7427" width="10.85546875" style="115" customWidth="1"/>
    <col min="7428" max="7429" width="9.7109375" style="115" customWidth="1"/>
    <col min="7430" max="7430" width="14.28515625" style="115" bestFit="1" customWidth="1"/>
    <col min="7431" max="7431" width="10.5703125" style="115" customWidth="1"/>
    <col min="7432" max="7432" width="10.42578125" style="115" bestFit="1" customWidth="1"/>
    <col min="7433" max="7433" width="9.140625" style="115"/>
    <col min="7434" max="7434" width="16.7109375" style="115" bestFit="1" customWidth="1"/>
    <col min="7435" max="7679" width="9.140625" style="115"/>
    <col min="7680" max="7680" width="4.7109375" style="115" customWidth="1"/>
    <col min="7681" max="7681" width="47.7109375" style="115" customWidth="1"/>
    <col min="7682" max="7682" width="7.28515625" style="115" customWidth="1"/>
    <col min="7683" max="7683" width="10.85546875" style="115" customWidth="1"/>
    <col min="7684" max="7685" width="9.7109375" style="115" customWidth="1"/>
    <col min="7686" max="7686" width="14.28515625" style="115" bestFit="1" customWidth="1"/>
    <col min="7687" max="7687" width="10.5703125" style="115" customWidth="1"/>
    <col min="7688" max="7688" width="10.42578125" style="115" bestFit="1" customWidth="1"/>
    <col min="7689" max="7689" width="9.140625" style="115"/>
    <col min="7690" max="7690" width="16.7109375" style="115" bestFit="1" customWidth="1"/>
    <col min="7691" max="7935" width="9.140625" style="115"/>
    <col min="7936" max="7936" width="4.7109375" style="115" customWidth="1"/>
    <col min="7937" max="7937" width="47.7109375" style="115" customWidth="1"/>
    <col min="7938" max="7938" width="7.28515625" style="115" customWidth="1"/>
    <col min="7939" max="7939" width="10.85546875" style="115" customWidth="1"/>
    <col min="7940" max="7941" width="9.7109375" style="115" customWidth="1"/>
    <col min="7942" max="7942" width="14.28515625" style="115" bestFit="1" customWidth="1"/>
    <col min="7943" max="7943" width="10.5703125" style="115" customWidth="1"/>
    <col min="7944" max="7944" width="10.42578125" style="115" bestFit="1" customWidth="1"/>
    <col min="7945" max="7945" width="9.140625" style="115"/>
    <col min="7946" max="7946" width="16.7109375" style="115" bestFit="1" customWidth="1"/>
    <col min="7947" max="8191" width="9.140625" style="115"/>
    <col min="8192" max="8192" width="4.7109375" style="115" customWidth="1"/>
    <col min="8193" max="8193" width="47.7109375" style="115" customWidth="1"/>
    <col min="8194" max="8194" width="7.28515625" style="115" customWidth="1"/>
    <col min="8195" max="8195" width="10.85546875" style="115" customWidth="1"/>
    <col min="8196" max="8197" width="9.7109375" style="115" customWidth="1"/>
    <col min="8198" max="8198" width="14.28515625" style="115" bestFit="1" customWidth="1"/>
    <col min="8199" max="8199" width="10.5703125" style="115" customWidth="1"/>
    <col min="8200" max="8200" width="10.42578125" style="115" bestFit="1" customWidth="1"/>
    <col min="8201" max="8201" width="9.140625" style="115"/>
    <col min="8202" max="8202" width="16.7109375" style="115" bestFit="1" customWidth="1"/>
    <col min="8203" max="8447" width="9.140625" style="115"/>
    <col min="8448" max="8448" width="4.7109375" style="115" customWidth="1"/>
    <col min="8449" max="8449" width="47.7109375" style="115" customWidth="1"/>
    <col min="8450" max="8450" width="7.28515625" style="115" customWidth="1"/>
    <col min="8451" max="8451" width="10.85546875" style="115" customWidth="1"/>
    <col min="8452" max="8453" width="9.7109375" style="115" customWidth="1"/>
    <col min="8454" max="8454" width="14.28515625" style="115" bestFit="1" customWidth="1"/>
    <col min="8455" max="8455" width="10.5703125" style="115" customWidth="1"/>
    <col min="8456" max="8456" width="10.42578125" style="115" bestFit="1" customWidth="1"/>
    <col min="8457" max="8457" width="9.140625" style="115"/>
    <col min="8458" max="8458" width="16.7109375" style="115" bestFit="1" customWidth="1"/>
    <col min="8459" max="8703" width="9.140625" style="115"/>
    <col min="8704" max="8704" width="4.7109375" style="115" customWidth="1"/>
    <col min="8705" max="8705" width="47.7109375" style="115" customWidth="1"/>
    <col min="8706" max="8706" width="7.28515625" style="115" customWidth="1"/>
    <col min="8707" max="8707" width="10.85546875" style="115" customWidth="1"/>
    <col min="8708" max="8709" width="9.7109375" style="115" customWidth="1"/>
    <col min="8710" max="8710" width="14.28515625" style="115" bestFit="1" customWidth="1"/>
    <col min="8711" max="8711" width="10.5703125" style="115" customWidth="1"/>
    <col min="8712" max="8712" width="10.42578125" style="115" bestFit="1" customWidth="1"/>
    <col min="8713" max="8713" width="9.140625" style="115"/>
    <col min="8714" max="8714" width="16.7109375" style="115" bestFit="1" customWidth="1"/>
    <col min="8715" max="8959" width="9.140625" style="115"/>
    <col min="8960" max="8960" width="4.7109375" style="115" customWidth="1"/>
    <col min="8961" max="8961" width="47.7109375" style="115" customWidth="1"/>
    <col min="8962" max="8962" width="7.28515625" style="115" customWidth="1"/>
    <col min="8963" max="8963" width="10.85546875" style="115" customWidth="1"/>
    <col min="8964" max="8965" width="9.7109375" style="115" customWidth="1"/>
    <col min="8966" max="8966" width="14.28515625" style="115" bestFit="1" customWidth="1"/>
    <col min="8967" max="8967" width="10.5703125" style="115" customWidth="1"/>
    <col min="8968" max="8968" width="10.42578125" style="115" bestFit="1" customWidth="1"/>
    <col min="8969" max="8969" width="9.140625" style="115"/>
    <col min="8970" max="8970" width="16.7109375" style="115" bestFit="1" customWidth="1"/>
    <col min="8971" max="9215" width="9.140625" style="115"/>
    <col min="9216" max="9216" width="4.7109375" style="115" customWidth="1"/>
    <col min="9217" max="9217" width="47.7109375" style="115" customWidth="1"/>
    <col min="9218" max="9218" width="7.28515625" style="115" customWidth="1"/>
    <col min="9219" max="9219" width="10.85546875" style="115" customWidth="1"/>
    <col min="9220" max="9221" width="9.7109375" style="115" customWidth="1"/>
    <col min="9222" max="9222" width="14.28515625" style="115" bestFit="1" customWidth="1"/>
    <col min="9223" max="9223" width="10.5703125" style="115" customWidth="1"/>
    <col min="9224" max="9224" width="10.42578125" style="115" bestFit="1" customWidth="1"/>
    <col min="9225" max="9225" width="9.140625" style="115"/>
    <col min="9226" max="9226" width="16.7109375" style="115" bestFit="1" customWidth="1"/>
    <col min="9227" max="9471" width="9.140625" style="115"/>
    <col min="9472" max="9472" width="4.7109375" style="115" customWidth="1"/>
    <col min="9473" max="9473" width="47.7109375" style="115" customWidth="1"/>
    <col min="9474" max="9474" width="7.28515625" style="115" customWidth="1"/>
    <col min="9475" max="9475" width="10.85546875" style="115" customWidth="1"/>
    <col min="9476" max="9477" width="9.7109375" style="115" customWidth="1"/>
    <col min="9478" max="9478" width="14.28515625" style="115" bestFit="1" customWidth="1"/>
    <col min="9479" max="9479" width="10.5703125" style="115" customWidth="1"/>
    <col min="9480" max="9480" width="10.42578125" style="115" bestFit="1" customWidth="1"/>
    <col min="9481" max="9481" width="9.140625" style="115"/>
    <col min="9482" max="9482" width="16.7109375" style="115" bestFit="1" customWidth="1"/>
    <col min="9483" max="9727" width="9.140625" style="115"/>
    <col min="9728" max="9728" width="4.7109375" style="115" customWidth="1"/>
    <col min="9729" max="9729" width="47.7109375" style="115" customWidth="1"/>
    <col min="9730" max="9730" width="7.28515625" style="115" customWidth="1"/>
    <col min="9731" max="9731" width="10.85546875" style="115" customWidth="1"/>
    <col min="9732" max="9733" width="9.7109375" style="115" customWidth="1"/>
    <col min="9734" max="9734" width="14.28515625" style="115" bestFit="1" customWidth="1"/>
    <col min="9735" max="9735" width="10.5703125" style="115" customWidth="1"/>
    <col min="9736" max="9736" width="10.42578125" style="115" bestFit="1" customWidth="1"/>
    <col min="9737" max="9737" width="9.140625" style="115"/>
    <col min="9738" max="9738" width="16.7109375" style="115" bestFit="1" customWidth="1"/>
    <col min="9739" max="9983" width="9.140625" style="115"/>
    <col min="9984" max="9984" width="4.7109375" style="115" customWidth="1"/>
    <col min="9985" max="9985" width="47.7109375" style="115" customWidth="1"/>
    <col min="9986" max="9986" width="7.28515625" style="115" customWidth="1"/>
    <col min="9987" max="9987" width="10.85546875" style="115" customWidth="1"/>
    <col min="9988" max="9989" width="9.7109375" style="115" customWidth="1"/>
    <col min="9990" max="9990" width="14.28515625" style="115" bestFit="1" customWidth="1"/>
    <col min="9991" max="9991" width="10.5703125" style="115" customWidth="1"/>
    <col min="9992" max="9992" width="10.42578125" style="115" bestFit="1" customWidth="1"/>
    <col min="9993" max="9993" width="9.140625" style="115"/>
    <col min="9994" max="9994" width="16.7109375" style="115" bestFit="1" customWidth="1"/>
    <col min="9995" max="10239" width="9.140625" style="115"/>
    <col min="10240" max="10240" width="4.7109375" style="115" customWidth="1"/>
    <col min="10241" max="10241" width="47.7109375" style="115" customWidth="1"/>
    <col min="10242" max="10242" width="7.28515625" style="115" customWidth="1"/>
    <col min="10243" max="10243" width="10.85546875" style="115" customWidth="1"/>
    <col min="10244" max="10245" width="9.7109375" style="115" customWidth="1"/>
    <col min="10246" max="10246" width="14.28515625" style="115" bestFit="1" customWidth="1"/>
    <col min="10247" max="10247" width="10.5703125" style="115" customWidth="1"/>
    <col min="10248" max="10248" width="10.42578125" style="115" bestFit="1" customWidth="1"/>
    <col min="10249" max="10249" width="9.140625" style="115"/>
    <col min="10250" max="10250" width="16.7109375" style="115" bestFit="1" customWidth="1"/>
    <col min="10251" max="10495" width="9.140625" style="115"/>
    <col min="10496" max="10496" width="4.7109375" style="115" customWidth="1"/>
    <col min="10497" max="10497" width="47.7109375" style="115" customWidth="1"/>
    <col min="10498" max="10498" width="7.28515625" style="115" customWidth="1"/>
    <col min="10499" max="10499" width="10.85546875" style="115" customWidth="1"/>
    <col min="10500" max="10501" width="9.7109375" style="115" customWidth="1"/>
    <col min="10502" max="10502" width="14.28515625" style="115" bestFit="1" customWidth="1"/>
    <col min="10503" max="10503" width="10.5703125" style="115" customWidth="1"/>
    <col min="10504" max="10504" width="10.42578125" style="115" bestFit="1" customWidth="1"/>
    <col min="10505" max="10505" width="9.140625" style="115"/>
    <col min="10506" max="10506" width="16.7109375" style="115" bestFit="1" customWidth="1"/>
    <col min="10507" max="10751" width="9.140625" style="115"/>
    <col min="10752" max="10752" width="4.7109375" style="115" customWidth="1"/>
    <col min="10753" max="10753" width="47.7109375" style="115" customWidth="1"/>
    <col min="10754" max="10754" width="7.28515625" style="115" customWidth="1"/>
    <col min="10755" max="10755" width="10.85546875" style="115" customWidth="1"/>
    <col min="10756" max="10757" width="9.7109375" style="115" customWidth="1"/>
    <col min="10758" max="10758" width="14.28515625" style="115" bestFit="1" customWidth="1"/>
    <col min="10759" max="10759" width="10.5703125" style="115" customWidth="1"/>
    <col min="10760" max="10760" width="10.42578125" style="115" bestFit="1" customWidth="1"/>
    <col min="10761" max="10761" width="9.140625" style="115"/>
    <col min="10762" max="10762" width="16.7109375" style="115" bestFit="1" customWidth="1"/>
    <col min="10763" max="11007" width="9.140625" style="115"/>
    <col min="11008" max="11008" width="4.7109375" style="115" customWidth="1"/>
    <col min="11009" max="11009" width="47.7109375" style="115" customWidth="1"/>
    <col min="11010" max="11010" width="7.28515625" style="115" customWidth="1"/>
    <col min="11011" max="11011" width="10.85546875" style="115" customWidth="1"/>
    <col min="11012" max="11013" width="9.7109375" style="115" customWidth="1"/>
    <col min="11014" max="11014" width="14.28515625" style="115" bestFit="1" customWidth="1"/>
    <col min="11015" max="11015" width="10.5703125" style="115" customWidth="1"/>
    <col min="11016" max="11016" width="10.42578125" style="115" bestFit="1" customWidth="1"/>
    <col min="11017" max="11017" width="9.140625" style="115"/>
    <col min="11018" max="11018" width="16.7109375" style="115" bestFit="1" customWidth="1"/>
    <col min="11019" max="11263" width="9.140625" style="115"/>
    <col min="11264" max="11264" width="4.7109375" style="115" customWidth="1"/>
    <col min="11265" max="11265" width="47.7109375" style="115" customWidth="1"/>
    <col min="11266" max="11266" width="7.28515625" style="115" customWidth="1"/>
    <col min="11267" max="11267" width="10.85546875" style="115" customWidth="1"/>
    <col min="11268" max="11269" width="9.7109375" style="115" customWidth="1"/>
    <col min="11270" max="11270" width="14.28515625" style="115" bestFit="1" customWidth="1"/>
    <col min="11271" max="11271" width="10.5703125" style="115" customWidth="1"/>
    <col min="11272" max="11272" width="10.42578125" style="115" bestFit="1" customWidth="1"/>
    <col min="11273" max="11273" width="9.140625" style="115"/>
    <col min="11274" max="11274" width="16.7109375" style="115" bestFit="1" customWidth="1"/>
    <col min="11275" max="11519" width="9.140625" style="115"/>
    <col min="11520" max="11520" width="4.7109375" style="115" customWidth="1"/>
    <col min="11521" max="11521" width="47.7109375" style="115" customWidth="1"/>
    <col min="11522" max="11522" width="7.28515625" style="115" customWidth="1"/>
    <col min="11523" max="11523" width="10.85546875" style="115" customWidth="1"/>
    <col min="11524" max="11525" width="9.7109375" style="115" customWidth="1"/>
    <col min="11526" max="11526" width="14.28515625" style="115" bestFit="1" customWidth="1"/>
    <col min="11527" max="11527" width="10.5703125" style="115" customWidth="1"/>
    <col min="11528" max="11528" width="10.42578125" style="115" bestFit="1" customWidth="1"/>
    <col min="11529" max="11529" width="9.140625" style="115"/>
    <col min="11530" max="11530" width="16.7109375" style="115" bestFit="1" customWidth="1"/>
    <col min="11531" max="11775" width="9.140625" style="115"/>
    <col min="11776" max="11776" width="4.7109375" style="115" customWidth="1"/>
    <col min="11777" max="11777" width="47.7109375" style="115" customWidth="1"/>
    <col min="11778" max="11778" width="7.28515625" style="115" customWidth="1"/>
    <col min="11779" max="11779" width="10.85546875" style="115" customWidth="1"/>
    <col min="11780" max="11781" width="9.7109375" style="115" customWidth="1"/>
    <col min="11782" max="11782" width="14.28515625" style="115" bestFit="1" customWidth="1"/>
    <col min="11783" max="11783" width="10.5703125" style="115" customWidth="1"/>
    <col min="11784" max="11784" width="10.42578125" style="115" bestFit="1" customWidth="1"/>
    <col min="11785" max="11785" width="9.140625" style="115"/>
    <col min="11786" max="11786" width="16.7109375" style="115" bestFit="1" customWidth="1"/>
    <col min="11787" max="12031" width="9.140625" style="115"/>
    <col min="12032" max="12032" width="4.7109375" style="115" customWidth="1"/>
    <col min="12033" max="12033" width="47.7109375" style="115" customWidth="1"/>
    <col min="12034" max="12034" width="7.28515625" style="115" customWidth="1"/>
    <col min="12035" max="12035" width="10.85546875" style="115" customWidth="1"/>
    <col min="12036" max="12037" width="9.7109375" style="115" customWidth="1"/>
    <col min="12038" max="12038" width="14.28515625" style="115" bestFit="1" customWidth="1"/>
    <col min="12039" max="12039" width="10.5703125" style="115" customWidth="1"/>
    <col min="12040" max="12040" width="10.42578125" style="115" bestFit="1" customWidth="1"/>
    <col min="12041" max="12041" width="9.140625" style="115"/>
    <col min="12042" max="12042" width="16.7109375" style="115" bestFit="1" customWidth="1"/>
    <col min="12043" max="12287" width="9.140625" style="115"/>
    <col min="12288" max="12288" width="4.7109375" style="115" customWidth="1"/>
    <col min="12289" max="12289" width="47.7109375" style="115" customWidth="1"/>
    <col min="12290" max="12290" width="7.28515625" style="115" customWidth="1"/>
    <col min="12291" max="12291" width="10.85546875" style="115" customWidth="1"/>
    <col min="12292" max="12293" width="9.7109375" style="115" customWidth="1"/>
    <col min="12294" max="12294" width="14.28515625" style="115" bestFit="1" customWidth="1"/>
    <col min="12295" max="12295" width="10.5703125" style="115" customWidth="1"/>
    <col min="12296" max="12296" width="10.42578125" style="115" bestFit="1" customWidth="1"/>
    <col min="12297" max="12297" width="9.140625" style="115"/>
    <col min="12298" max="12298" width="16.7109375" style="115" bestFit="1" customWidth="1"/>
    <col min="12299" max="12543" width="9.140625" style="115"/>
    <col min="12544" max="12544" width="4.7109375" style="115" customWidth="1"/>
    <col min="12545" max="12545" width="47.7109375" style="115" customWidth="1"/>
    <col min="12546" max="12546" width="7.28515625" style="115" customWidth="1"/>
    <col min="12547" max="12547" width="10.85546875" style="115" customWidth="1"/>
    <col min="12548" max="12549" width="9.7109375" style="115" customWidth="1"/>
    <col min="12550" max="12550" width="14.28515625" style="115" bestFit="1" customWidth="1"/>
    <col min="12551" max="12551" width="10.5703125" style="115" customWidth="1"/>
    <col min="12552" max="12552" width="10.42578125" style="115" bestFit="1" customWidth="1"/>
    <col min="12553" max="12553" width="9.140625" style="115"/>
    <col min="12554" max="12554" width="16.7109375" style="115" bestFit="1" customWidth="1"/>
    <col min="12555" max="12799" width="9.140625" style="115"/>
    <col min="12800" max="12800" width="4.7109375" style="115" customWidth="1"/>
    <col min="12801" max="12801" width="47.7109375" style="115" customWidth="1"/>
    <col min="12802" max="12802" width="7.28515625" style="115" customWidth="1"/>
    <col min="12803" max="12803" width="10.85546875" style="115" customWidth="1"/>
    <col min="12804" max="12805" width="9.7109375" style="115" customWidth="1"/>
    <col min="12806" max="12806" width="14.28515625" style="115" bestFit="1" customWidth="1"/>
    <col min="12807" max="12807" width="10.5703125" style="115" customWidth="1"/>
    <col min="12808" max="12808" width="10.42578125" style="115" bestFit="1" customWidth="1"/>
    <col min="12809" max="12809" width="9.140625" style="115"/>
    <col min="12810" max="12810" width="16.7109375" style="115" bestFit="1" customWidth="1"/>
    <col min="12811" max="13055" width="9.140625" style="115"/>
    <col min="13056" max="13056" width="4.7109375" style="115" customWidth="1"/>
    <col min="13057" max="13057" width="47.7109375" style="115" customWidth="1"/>
    <col min="13058" max="13058" width="7.28515625" style="115" customWidth="1"/>
    <col min="13059" max="13059" width="10.85546875" style="115" customWidth="1"/>
    <col min="13060" max="13061" width="9.7109375" style="115" customWidth="1"/>
    <col min="13062" max="13062" width="14.28515625" style="115" bestFit="1" customWidth="1"/>
    <col min="13063" max="13063" width="10.5703125" style="115" customWidth="1"/>
    <col min="13064" max="13064" width="10.42578125" style="115" bestFit="1" customWidth="1"/>
    <col min="13065" max="13065" width="9.140625" style="115"/>
    <col min="13066" max="13066" width="16.7109375" style="115" bestFit="1" customWidth="1"/>
    <col min="13067" max="13311" width="9.140625" style="115"/>
    <col min="13312" max="13312" width="4.7109375" style="115" customWidth="1"/>
    <col min="13313" max="13313" width="47.7109375" style="115" customWidth="1"/>
    <col min="13314" max="13314" width="7.28515625" style="115" customWidth="1"/>
    <col min="13315" max="13315" width="10.85546875" style="115" customWidth="1"/>
    <col min="13316" max="13317" width="9.7109375" style="115" customWidth="1"/>
    <col min="13318" max="13318" width="14.28515625" style="115" bestFit="1" customWidth="1"/>
    <col min="13319" max="13319" width="10.5703125" style="115" customWidth="1"/>
    <col min="13320" max="13320" width="10.42578125" style="115" bestFit="1" customWidth="1"/>
    <col min="13321" max="13321" width="9.140625" style="115"/>
    <col min="13322" max="13322" width="16.7109375" style="115" bestFit="1" customWidth="1"/>
    <col min="13323" max="13567" width="9.140625" style="115"/>
    <col min="13568" max="13568" width="4.7109375" style="115" customWidth="1"/>
    <col min="13569" max="13569" width="47.7109375" style="115" customWidth="1"/>
    <col min="13570" max="13570" width="7.28515625" style="115" customWidth="1"/>
    <col min="13571" max="13571" width="10.85546875" style="115" customWidth="1"/>
    <col min="13572" max="13573" width="9.7109375" style="115" customWidth="1"/>
    <col min="13574" max="13574" width="14.28515625" style="115" bestFit="1" customWidth="1"/>
    <col min="13575" max="13575" width="10.5703125" style="115" customWidth="1"/>
    <col min="13576" max="13576" width="10.42578125" style="115" bestFit="1" customWidth="1"/>
    <col min="13577" max="13577" width="9.140625" style="115"/>
    <col min="13578" max="13578" width="16.7109375" style="115" bestFit="1" customWidth="1"/>
    <col min="13579" max="13823" width="9.140625" style="115"/>
    <col min="13824" max="13824" width="4.7109375" style="115" customWidth="1"/>
    <col min="13825" max="13825" width="47.7109375" style="115" customWidth="1"/>
    <col min="13826" max="13826" width="7.28515625" style="115" customWidth="1"/>
    <col min="13827" max="13827" width="10.85546875" style="115" customWidth="1"/>
    <col min="13828" max="13829" width="9.7109375" style="115" customWidth="1"/>
    <col min="13830" max="13830" width="14.28515625" style="115" bestFit="1" customWidth="1"/>
    <col min="13831" max="13831" width="10.5703125" style="115" customWidth="1"/>
    <col min="13832" max="13832" width="10.42578125" style="115" bestFit="1" customWidth="1"/>
    <col min="13833" max="13833" width="9.140625" style="115"/>
    <col min="13834" max="13834" width="16.7109375" style="115" bestFit="1" customWidth="1"/>
    <col min="13835" max="14079" width="9.140625" style="115"/>
    <col min="14080" max="14080" width="4.7109375" style="115" customWidth="1"/>
    <col min="14081" max="14081" width="47.7109375" style="115" customWidth="1"/>
    <col min="14082" max="14082" width="7.28515625" style="115" customWidth="1"/>
    <col min="14083" max="14083" width="10.85546875" style="115" customWidth="1"/>
    <col min="14084" max="14085" width="9.7109375" style="115" customWidth="1"/>
    <col min="14086" max="14086" width="14.28515625" style="115" bestFit="1" customWidth="1"/>
    <col min="14087" max="14087" width="10.5703125" style="115" customWidth="1"/>
    <col min="14088" max="14088" width="10.42578125" style="115" bestFit="1" customWidth="1"/>
    <col min="14089" max="14089" width="9.140625" style="115"/>
    <col min="14090" max="14090" width="16.7109375" style="115" bestFit="1" customWidth="1"/>
    <col min="14091" max="14335" width="9.140625" style="115"/>
    <col min="14336" max="14336" width="4.7109375" style="115" customWidth="1"/>
    <col min="14337" max="14337" width="47.7109375" style="115" customWidth="1"/>
    <col min="14338" max="14338" width="7.28515625" style="115" customWidth="1"/>
    <col min="14339" max="14339" width="10.85546875" style="115" customWidth="1"/>
    <col min="14340" max="14341" width="9.7109375" style="115" customWidth="1"/>
    <col min="14342" max="14342" width="14.28515625" style="115" bestFit="1" customWidth="1"/>
    <col min="14343" max="14343" width="10.5703125" style="115" customWidth="1"/>
    <col min="14344" max="14344" width="10.42578125" style="115" bestFit="1" customWidth="1"/>
    <col min="14345" max="14345" width="9.140625" style="115"/>
    <col min="14346" max="14346" width="16.7109375" style="115" bestFit="1" customWidth="1"/>
    <col min="14347" max="14591" width="9.140625" style="115"/>
    <col min="14592" max="14592" width="4.7109375" style="115" customWidth="1"/>
    <col min="14593" max="14593" width="47.7109375" style="115" customWidth="1"/>
    <col min="14594" max="14594" width="7.28515625" style="115" customWidth="1"/>
    <col min="14595" max="14595" width="10.85546875" style="115" customWidth="1"/>
    <col min="14596" max="14597" width="9.7109375" style="115" customWidth="1"/>
    <col min="14598" max="14598" width="14.28515625" style="115" bestFit="1" customWidth="1"/>
    <col min="14599" max="14599" width="10.5703125" style="115" customWidth="1"/>
    <col min="14600" max="14600" width="10.42578125" style="115" bestFit="1" customWidth="1"/>
    <col min="14601" max="14601" width="9.140625" style="115"/>
    <col min="14602" max="14602" width="16.7109375" style="115" bestFit="1" customWidth="1"/>
    <col min="14603" max="14847" width="9.140625" style="115"/>
    <col min="14848" max="14848" width="4.7109375" style="115" customWidth="1"/>
    <col min="14849" max="14849" width="47.7109375" style="115" customWidth="1"/>
    <col min="14850" max="14850" width="7.28515625" style="115" customWidth="1"/>
    <col min="14851" max="14851" width="10.85546875" style="115" customWidth="1"/>
    <col min="14852" max="14853" width="9.7109375" style="115" customWidth="1"/>
    <col min="14854" max="14854" width="14.28515625" style="115" bestFit="1" customWidth="1"/>
    <col min="14855" max="14855" width="10.5703125" style="115" customWidth="1"/>
    <col min="14856" max="14856" width="10.42578125" style="115" bestFit="1" customWidth="1"/>
    <col min="14857" max="14857" width="9.140625" style="115"/>
    <col min="14858" max="14858" width="16.7109375" style="115" bestFit="1" customWidth="1"/>
    <col min="14859" max="15103" width="9.140625" style="115"/>
    <col min="15104" max="15104" width="4.7109375" style="115" customWidth="1"/>
    <col min="15105" max="15105" width="47.7109375" style="115" customWidth="1"/>
    <col min="15106" max="15106" width="7.28515625" style="115" customWidth="1"/>
    <col min="15107" max="15107" width="10.85546875" style="115" customWidth="1"/>
    <col min="15108" max="15109" width="9.7109375" style="115" customWidth="1"/>
    <col min="15110" max="15110" width="14.28515625" style="115" bestFit="1" customWidth="1"/>
    <col min="15111" max="15111" width="10.5703125" style="115" customWidth="1"/>
    <col min="15112" max="15112" width="10.42578125" style="115" bestFit="1" customWidth="1"/>
    <col min="15113" max="15113" width="9.140625" style="115"/>
    <col min="15114" max="15114" width="16.7109375" style="115" bestFit="1" customWidth="1"/>
    <col min="15115" max="15359" width="9.140625" style="115"/>
    <col min="15360" max="15360" width="4.7109375" style="115" customWidth="1"/>
    <col min="15361" max="15361" width="47.7109375" style="115" customWidth="1"/>
    <col min="15362" max="15362" width="7.28515625" style="115" customWidth="1"/>
    <col min="15363" max="15363" width="10.85546875" style="115" customWidth="1"/>
    <col min="15364" max="15365" width="9.7109375" style="115" customWidth="1"/>
    <col min="15366" max="15366" width="14.28515625" style="115" bestFit="1" customWidth="1"/>
    <col min="15367" max="15367" width="10.5703125" style="115" customWidth="1"/>
    <col min="15368" max="15368" width="10.42578125" style="115" bestFit="1" customWidth="1"/>
    <col min="15369" max="15369" width="9.140625" style="115"/>
    <col min="15370" max="15370" width="16.7109375" style="115" bestFit="1" customWidth="1"/>
    <col min="15371" max="15615" width="9.140625" style="115"/>
    <col min="15616" max="15616" width="4.7109375" style="115" customWidth="1"/>
    <col min="15617" max="15617" width="47.7109375" style="115" customWidth="1"/>
    <col min="15618" max="15618" width="7.28515625" style="115" customWidth="1"/>
    <col min="15619" max="15619" width="10.85546875" style="115" customWidth="1"/>
    <col min="15620" max="15621" width="9.7109375" style="115" customWidth="1"/>
    <col min="15622" max="15622" width="14.28515625" style="115" bestFit="1" customWidth="1"/>
    <col min="15623" max="15623" width="10.5703125" style="115" customWidth="1"/>
    <col min="15624" max="15624" width="10.42578125" style="115" bestFit="1" customWidth="1"/>
    <col min="15625" max="15625" width="9.140625" style="115"/>
    <col min="15626" max="15626" width="16.7109375" style="115" bestFit="1" customWidth="1"/>
    <col min="15627" max="15871" width="9.140625" style="115"/>
    <col min="15872" max="15872" width="4.7109375" style="115" customWidth="1"/>
    <col min="15873" max="15873" width="47.7109375" style="115" customWidth="1"/>
    <col min="15874" max="15874" width="7.28515625" style="115" customWidth="1"/>
    <col min="15875" max="15875" width="10.85546875" style="115" customWidth="1"/>
    <col min="15876" max="15877" width="9.7109375" style="115" customWidth="1"/>
    <col min="15878" max="15878" width="14.28515625" style="115" bestFit="1" customWidth="1"/>
    <col min="15879" max="15879" width="10.5703125" style="115" customWidth="1"/>
    <col min="15880" max="15880" width="10.42578125" style="115" bestFit="1" customWidth="1"/>
    <col min="15881" max="15881" width="9.140625" style="115"/>
    <col min="15882" max="15882" width="16.7109375" style="115" bestFit="1" customWidth="1"/>
    <col min="15883" max="16127" width="9.140625" style="115"/>
    <col min="16128" max="16128" width="4.7109375" style="115" customWidth="1"/>
    <col min="16129" max="16129" width="47.7109375" style="115" customWidth="1"/>
    <col min="16130" max="16130" width="7.28515625" style="115" customWidth="1"/>
    <col min="16131" max="16131" width="10.85546875" style="115" customWidth="1"/>
    <col min="16132" max="16133" width="9.7109375" style="115" customWidth="1"/>
    <col min="16134" max="16134" width="14.28515625" style="115" bestFit="1" customWidth="1"/>
    <col min="16135" max="16135" width="10.5703125" style="115" customWidth="1"/>
    <col min="16136" max="16136" width="10.42578125" style="115" bestFit="1" customWidth="1"/>
    <col min="16137" max="16137" width="9.140625" style="115"/>
    <col min="16138" max="16138" width="16.7109375" style="115" bestFit="1" customWidth="1"/>
    <col min="16139" max="16384" width="9.140625" style="115"/>
  </cols>
  <sheetData>
    <row r="1" spans="1:8" ht="42.75" customHeight="1">
      <c r="A1" s="216" t="s">
        <v>191</v>
      </c>
      <c r="B1" s="217"/>
      <c r="C1" s="217"/>
      <c r="D1" s="217"/>
      <c r="E1" s="217"/>
      <c r="F1" s="217"/>
      <c r="G1" s="217"/>
      <c r="H1" s="217"/>
    </row>
    <row r="2" spans="1:8" ht="21" customHeight="1">
      <c r="A2" s="218" t="s">
        <v>105</v>
      </c>
      <c r="B2" s="218"/>
      <c r="C2" s="218"/>
      <c r="D2" s="218"/>
      <c r="E2" s="218"/>
      <c r="F2" s="218"/>
      <c r="G2" s="218"/>
    </row>
    <row r="3" spans="1:8" s="117" customFormat="1" ht="39.950000000000003" customHeight="1">
      <c r="A3" s="157" t="s">
        <v>56</v>
      </c>
      <c r="B3" s="158" t="s">
        <v>106</v>
      </c>
      <c r="C3" s="158" t="s">
        <v>107</v>
      </c>
      <c r="D3" s="158" t="s">
        <v>108</v>
      </c>
      <c r="E3" s="158" t="s">
        <v>109</v>
      </c>
      <c r="F3" s="158" t="s">
        <v>109</v>
      </c>
      <c r="G3" s="158" t="s">
        <v>110</v>
      </c>
      <c r="H3" s="116">
        <f>1.133*1.11*1.005*1.0265</f>
        <v>1.2974119809749998</v>
      </c>
    </row>
    <row r="4" spans="1:8" s="117" customFormat="1" ht="14.25">
      <c r="A4" s="157">
        <v>1</v>
      </c>
      <c r="B4" s="158">
        <v>2</v>
      </c>
      <c r="C4" s="158">
        <v>3</v>
      </c>
      <c r="D4" s="158">
        <v>4</v>
      </c>
      <c r="E4" s="158">
        <v>5</v>
      </c>
      <c r="F4" s="158">
        <v>5</v>
      </c>
      <c r="G4" s="158">
        <v>6</v>
      </c>
    </row>
    <row r="5" spans="1:8" s="117" customFormat="1" ht="14.25">
      <c r="A5" s="215" t="s">
        <v>192</v>
      </c>
      <c r="B5" s="215"/>
      <c r="C5" s="215"/>
      <c r="D5" s="215"/>
      <c r="E5" s="215"/>
      <c r="F5" s="215"/>
      <c r="G5" s="215"/>
    </row>
    <row r="6" spans="1:8">
      <c r="A6" s="133">
        <v>1</v>
      </c>
      <c r="B6" s="134" t="s">
        <v>146</v>
      </c>
      <c r="C6" s="133" t="s">
        <v>7</v>
      </c>
      <c r="D6" s="139">
        <v>15.3</v>
      </c>
      <c r="E6" s="139">
        <v>0.52432804</v>
      </c>
      <c r="F6" s="82">
        <f t="shared" ref="F6" si="0">E6*$H$3</f>
        <v>0.68026948105713891</v>
      </c>
      <c r="G6" s="137">
        <f t="shared" ref="G6" si="1">F6*D6</f>
        <v>10.408123060174226</v>
      </c>
    </row>
    <row r="7" spans="1:8">
      <c r="A7" s="133">
        <v>2</v>
      </c>
      <c r="B7" s="134" t="s">
        <v>149</v>
      </c>
      <c r="C7" s="133" t="s">
        <v>7</v>
      </c>
      <c r="D7" s="141">
        <v>13</v>
      </c>
      <c r="E7" s="135">
        <v>2.8396101200000001</v>
      </c>
      <c r="F7" s="82">
        <f t="shared" ref="F7:F16" si="2">E7*$H$3</f>
        <v>3.6841441909858568</v>
      </c>
      <c r="G7" s="137">
        <f t="shared" ref="G7:G16" si="3">F7*D7</f>
        <v>47.893874482816138</v>
      </c>
    </row>
    <row r="8" spans="1:8" ht="27">
      <c r="A8" s="126">
        <v>3</v>
      </c>
      <c r="B8" s="127" t="s">
        <v>151</v>
      </c>
      <c r="C8" s="126" t="s">
        <v>114</v>
      </c>
      <c r="D8" s="142">
        <v>13.1</v>
      </c>
      <c r="E8" s="136">
        <v>9.7430671899999997</v>
      </c>
      <c r="F8" s="82">
        <f t="shared" si="2"/>
        <v>12.640772103750423</v>
      </c>
      <c r="G8" s="137">
        <f t="shared" si="3"/>
        <v>165.59411455913053</v>
      </c>
    </row>
    <row r="9" spans="1:8" ht="27">
      <c r="A9" s="126">
        <v>4</v>
      </c>
      <c r="B9" s="127" t="s">
        <v>157</v>
      </c>
      <c r="C9" s="133" t="s">
        <v>7</v>
      </c>
      <c r="D9" s="136">
        <v>13.5</v>
      </c>
      <c r="E9" s="136">
        <v>5.0470111274999994</v>
      </c>
      <c r="F9" s="82">
        <f t="shared" si="2"/>
        <v>6.5480527049326414</v>
      </c>
      <c r="G9" s="137">
        <f t="shared" si="3"/>
        <v>88.398711516590652</v>
      </c>
    </row>
    <row r="10" spans="1:8" ht="27">
      <c r="A10" s="133">
        <v>5</v>
      </c>
      <c r="B10" s="134" t="s">
        <v>159</v>
      </c>
      <c r="C10" s="133" t="s">
        <v>7</v>
      </c>
      <c r="D10" s="139">
        <v>58</v>
      </c>
      <c r="E10" s="135">
        <v>9.8978234</v>
      </c>
      <c r="F10" s="82">
        <f t="shared" si="2"/>
        <v>12.841554664734707</v>
      </c>
      <c r="G10" s="137">
        <f t="shared" si="3"/>
        <v>744.81017055461302</v>
      </c>
    </row>
    <row r="11" spans="1:8">
      <c r="A11" s="133">
        <v>6</v>
      </c>
      <c r="B11" s="134" t="s">
        <v>161</v>
      </c>
      <c r="C11" s="133" t="s">
        <v>7</v>
      </c>
      <c r="D11" s="139">
        <v>9.4499999999999993</v>
      </c>
      <c r="E11" s="135">
        <v>46.628182599999995</v>
      </c>
      <c r="F11" s="82">
        <f t="shared" si="2"/>
        <v>60.495962756330009</v>
      </c>
      <c r="G11" s="137">
        <f t="shared" si="3"/>
        <v>571.68684804731856</v>
      </c>
    </row>
    <row r="12" spans="1:8" ht="27">
      <c r="A12" s="210">
        <v>7</v>
      </c>
      <c r="B12" s="213" t="s">
        <v>165</v>
      </c>
      <c r="C12" s="210" t="s">
        <v>7</v>
      </c>
      <c r="D12" s="128">
        <v>169</v>
      </c>
      <c r="E12" s="209">
        <v>4.25393475</v>
      </c>
      <c r="F12" s="82">
        <f t="shared" si="2"/>
        <v>5.51910591093589</v>
      </c>
      <c r="G12" s="137">
        <f t="shared" si="3"/>
        <v>932.72889894816535</v>
      </c>
    </row>
    <row r="13" spans="1:8" ht="27">
      <c r="A13" s="210">
        <v>8</v>
      </c>
      <c r="B13" s="211" t="s">
        <v>170</v>
      </c>
      <c r="C13" s="210" t="s">
        <v>7</v>
      </c>
      <c r="D13" s="128">
        <v>71.5</v>
      </c>
      <c r="E13" s="209">
        <v>4.4683337999999955</v>
      </c>
      <c r="F13" s="82">
        <f t="shared" si="2"/>
        <v>5.7972698071155424</v>
      </c>
      <c r="G13" s="137">
        <f t="shared" si="3"/>
        <v>414.50479120876128</v>
      </c>
    </row>
    <row r="14" spans="1:8" ht="27">
      <c r="A14" s="133">
        <v>9</v>
      </c>
      <c r="B14" s="134" t="s">
        <v>17</v>
      </c>
      <c r="C14" s="133" t="s">
        <v>7</v>
      </c>
      <c r="D14" s="140">
        <v>169</v>
      </c>
      <c r="E14" s="212">
        <v>2.3462457816666649</v>
      </c>
      <c r="F14" s="82">
        <f t="shared" si="2"/>
        <v>3.0440473874463843</v>
      </c>
      <c r="G14" s="137">
        <f t="shared" si="3"/>
        <v>514.44400847843895</v>
      </c>
    </row>
    <row r="15" spans="1:8" ht="27">
      <c r="A15" s="133">
        <v>10</v>
      </c>
      <c r="B15" s="134" t="s">
        <v>163</v>
      </c>
      <c r="C15" s="133" t="s">
        <v>7</v>
      </c>
      <c r="D15" s="140">
        <v>71.5</v>
      </c>
      <c r="E15" s="135">
        <v>2.6435020666666644</v>
      </c>
      <c r="F15" s="82">
        <f t="shared" si="2"/>
        <v>3.4297112530255029</v>
      </c>
      <c r="G15" s="137">
        <f t="shared" si="3"/>
        <v>245.22435459132345</v>
      </c>
    </row>
    <row r="16" spans="1:8" ht="27">
      <c r="A16" s="210">
        <v>11</v>
      </c>
      <c r="B16" s="211" t="s">
        <v>178</v>
      </c>
      <c r="C16" s="210" t="s">
        <v>6</v>
      </c>
      <c r="D16" s="141">
        <v>0.82</v>
      </c>
      <c r="E16" s="209">
        <v>24.473510355555561</v>
      </c>
      <c r="F16" s="82">
        <f t="shared" si="2"/>
        <v>31.75222555181351</v>
      </c>
      <c r="G16" s="137">
        <f t="shared" si="3"/>
        <v>26.036824952487077</v>
      </c>
    </row>
    <row r="17" spans="1:8" ht="14.25">
      <c r="A17" s="118"/>
      <c r="B17" s="119" t="s">
        <v>94</v>
      </c>
      <c r="C17" s="120"/>
      <c r="D17" s="118"/>
      <c r="E17" s="104"/>
      <c r="F17" s="83"/>
      <c r="G17" s="138">
        <f>SUM(G6:G16)</f>
        <v>3761.7307203998189</v>
      </c>
      <c r="H17" s="108">
        <f>G17/$G$37</f>
        <v>0.90342774954969451</v>
      </c>
    </row>
    <row r="18" spans="1:8" ht="14.25">
      <c r="A18" s="215" t="s">
        <v>194</v>
      </c>
      <c r="B18" s="215"/>
      <c r="C18" s="215"/>
      <c r="D18" s="215"/>
      <c r="E18" s="215"/>
      <c r="F18" s="215"/>
      <c r="G18" s="215"/>
    </row>
    <row r="19" spans="1:8">
      <c r="A19" s="129">
        <v>1</v>
      </c>
      <c r="B19" s="149" t="s">
        <v>36</v>
      </c>
      <c r="C19" s="129" t="s">
        <v>35</v>
      </c>
      <c r="D19" s="129">
        <v>10</v>
      </c>
      <c r="E19" s="136">
        <v>1.19444303</v>
      </c>
      <c r="F19" s="82">
        <f t="shared" ref="F19" si="4">E19*$H$3</f>
        <v>1.549684697714081</v>
      </c>
      <c r="G19" s="137">
        <f t="shared" ref="G19" si="5">F19*D19</f>
        <v>15.496846977140811</v>
      </c>
    </row>
    <row r="20" spans="1:8" ht="27">
      <c r="A20" s="45">
        <v>2</v>
      </c>
      <c r="B20" s="130" t="s">
        <v>180</v>
      </c>
      <c r="C20" s="45" t="s">
        <v>1</v>
      </c>
      <c r="D20" s="143">
        <v>14</v>
      </c>
      <c r="E20" s="132">
        <v>9.5141627999999992E-2</v>
      </c>
      <c r="F20" s="82">
        <f t="shared" ref="F20:F35" si="6">E20*$H$3</f>
        <v>0.1234378880566665</v>
      </c>
      <c r="G20" s="137">
        <f t="shared" ref="G20:G35" si="7">F20*D20</f>
        <v>1.7281304327933311</v>
      </c>
    </row>
    <row r="21" spans="1:8" ht="40.5">
      <c r="A21" s="129">
        <v>3</v>
      </c>
      <c r="B21" s="149" t="s">
        <v>181</v>
      </c>
      <c r="C21" s="129" t="s">
        <v>35</v>
      </c>
      <c r="D21" s="129">
        <v>1</v>
      </c>
      <c r="E21" s="136">
        <v>6.95288606</v>
      </c>
      <c r="F21" s="82">
        <f t="shared" si="6"/>
        <v>9.0207576765980608</v>
      </c>
      <c r="G21" s="137">
        <f t="shared" si="7"/>
        <v>9.0207576765980608</v>
      </c>
    </row>
    <row r="22" spans="1:8" ht="27">
      <c r="A22" s="129">
        <v>4</v>
      </c>
      <c r="B22" s="149" t="s">
        <v>182</v>
      </c>
      <c r="C22" s="129" t="s">
        <v>35</v>
      </c>
      <c r="D22" s="129">
        <v>3</v>
      </c>
      <c r="E22" s="136">
        <v>6.95288606</v>
      </c>
      <c r="F22" s="82">
        <f t="shared" si="6"/>
        <v>9.0207576765980608</v>
      </c>
      <c r="G22" s="137">
        <f t="shared" si="7"/>
        <v>27.062273029794184</v>
      </c>
    </row>
    <row r="23" spans="1:8" ht="67.5">
      <c r="A23" s="129">
        <v>5</v>
      </c>
      <c r="B23" s="149" t="s">
        <v>183</v>
      </c>
      <c r="C23" s="129" t="s">
        <v>35</v>
      </c>
      <c r="D23" s="129">
        <v>1</v>
      </c>
      <c r="E23" s="136">
        <v>6.95288606</v>
      </c>
      <c r="F23" s="82">
        <f t="shared" si="6"/>
        <v>9.0207576765980608</v>
      </c>
      <c r="G23" s="137">
        <f t="shared" si="7"/>
        <v>9.0207576765980608</v>
      </c>
    </row>
    <row r="24" spans="1:8" ht="67.5">
      <c r="A24" s="129">
        <v>6</v>
      </c>
      <c r="B24" s="149" t="s">
        <v>184</v>
      </c>
      <c r="C24" s="129" t="s">
        <v>35</v>
      </c>
      <c r="D24" s="129">
        <v>15</v>
      </c>
      <c r="E24" s="136">
        <v>6.95288606</v>
      </c>
      <c r="F24" s="82">
        <f t="shared" si="6"/>
        <v>9.0207576765980608</v>
      </c>
      <c r="G24" s="137">
        <f t="shared" si="7"/>
        <v>135.31136514897091</v>
      </c>
    </row>
    <row r="25" spans="1:8" ht="27">
      <c r="A25" s="45">
        <v>7</v>
      </c>
      <c r="B25" s="130" t="s">
        <v>140</v>
      </c>
      <c r="C25" s="45" t="s">
        <v>4</v>
      </c>
      <c r="D25" s="131">
        <v>50</v>
      </c>
      <c r="E25" s="132">
        <v>0.23173017799999998</v>
      </c>
      <c r="F25" s="82">
        <f t="shared" si="6"/>
        <v>0.3006495092906693</v>
      </c>
      <c r="G25" s="137">
        <f t="shared" si="7"/>
        <v>15.032475464533466</v>
      </c>
    </row>
    <row r="26" spans="1:8" ht="27">
      <c r="A26" s="45">
        <v>8</v>
      </c>
      <c r="B26" s="130" t="s">
        <v>141</v>
      </c>
      <c r="C26" s="45" t="s">
        <v>4</v>
      </c>
      <c r="D26" s="131">
        <v>130</v>
      </c>
      <c r="E26" s="132">
        <v>0.23173017799999998</v>
      </c>
      <c r="F26" s="82">
        <f t="shared" si="6"/>
        <v>0.3006495092906693</v>
      </c>
      <c r="G26" s="137">
        <f t="shared" si="7"/>
        <v>39.084436207787007</v>
      </c>
    </row>
    <row r="27" spans="1:8" ht="27">
      <c r="A27" s="45">
        <v>9</v>
      </c>
      <c r="B27" s="130" t="s">
        <v>185</v>
      </c>
      <c r="C27" s="45" t="s">
        <v>4</v>
      </c>
      <c r="D27" s="131">
        <v>20</v>
      </c>
      <c r="E27" s="132">
        <v>0.23173017799999998</v>
      </c>
      <c r="F27" s="82">
        <f t="shared" si="6"/>
        <v>0.3006495092906693</v>
      </c>
      <c r="G27" s="137">
        <f t="shared" si="7"/>
        <v>6.0129901858133863</v>
      </c>
    </row>
    <row r="28" spans="1:8" ht="27">
      <c r="A28" s="126">
        <v>10</v>
      </c>
      <c r="B28" s="127" t="s">
        <v>142</v>
      </c>
      <c r="C28" s="126" t="s">
        <v>1</v>
      </c>
      <c r="D28" s="144">
        <v>1</v>
      </c>
      <c r="E28" s="136">
        <v>1.56129344</v>
      </c>
      <c r="F28" s="82">
        <f t="shared" si="6"/>
        <v>2.0256408148736722</v>
      </c>
      <c r="G28" s="137">
        <f t="shared" si="7"/>
        <v>2.0256408148736722</v>
      </c>
    </row>
    <row r="29" spans="1:8" ht="27">
      <c r="A29" s="126">
        <v>11</v>
      </c>
      <c r="B29" s="127" t="s">
        <v>143</v>
      </c>
      <c r="C29" s="126" t="s">
        <v>1</v>
      </c>
      <c r="D29" s="144">
        <v>3</v>
      </c>
      <c r="E29" s="136">
        <v>1.56129344</v>
      </c>
      <c r="F29" s="82">
        <f t="shared" si="6"/>
        <v>2.0256408148736722</v>
      </c>
      <c r="G29" s="137">
        <f t="shared" si="7"/>
        <v>6.076922444621017</v>
      </c>
    </row>
    <row r="30" spans="1:8" ht="27">
      <c r="A30" s="45">
        <v>12</v>
      </c>
      <c r="B30" s="130" t="s">
        <v>134</v>
      </c>
      <c r="C30" s="45" t="s">
        <v>1</v>
      </c>
      <c r="D30" s="103">
        <v>16</v>
      </c>
      <c r="E30" s="132">
        <v>1.44891462</v>
      </c>
      <c r="F30" s="82">
        <f t="shared" si="6"/>
        <v>1.8798391873978391</v>
      </c>
      <c r="G30" s="137">
        <f t="shared" si="7"/>
        <v>30.077426998365425</v>
      </c>
    </row>
    <row r="31" spans="1:8" ht="27">
      <c r="A31" s="126">
        <v>13</v>
      </c>
      <c r="B31" s="127" t="s">
        <v>186</v>
      </c>
      <c r="C31" s="126" t="s">
        <v>1</v>
      </c>
      <c r="D31" s="144">
        <v>20</v>
      </c>
      <c r="E31" s="136">
        <v>0.17115</v>
      </c>
      <c r="F31" s="82">
        <f t="shared" si="6"/>
        <v>0.22205206054387119</v>
      </c>
      <c r="G31" s="137">
        <f t="shared" si="7"/>
        <v>4.4410412108774242</v>
      </c>
    </row>
    <row r="32" spans="1:8">
      <c r="A32" s="126">
        <v>14</v>
      </c>
      <c r="B32" s="127" t="s">
        <v>187</v>
      </c>
      <c r="C32" s="126" t="s">
        <v>1</v>
      </c>
      <c r="D32" s="144">
        <v>20</v>
      </c>
      <c r="E32" s="136">
        <v>0.22820000000000001</v>
      </c>
      <c r="F32" s="82">
        <f t="shared" si="6"/>
        <v>0.29606941405849496</v>
      </c>
      <c r="G32" s="137">
        <f t="shared" si="7"/>
        <v>5.9213882811698992</v>
      </c>
    </row>
    <row r="33" spans="1:9" ht="27">
      <c r="A33" s="129">
        <v>15</v>
      </c>
      <c r="B33" s="150" t="s">
        <v>46</v>
      </c>
      <c r="C33" s="133" t="s">
        <v>132</v>
      </c>
      <c r="D33" s="135">
        <v>5</v>
      </c>
      <c r="E33" s="135">
        <v>1.141</v>
      </c>
      <c r="F33" s="82">
        <f t="shared" si="6"/>
        <v>1.4803470702924748</v>
      </c>
      <c r="G33" s="137">
        <f t="shared" si="7"/>
        <v>7.4017353514623743</v>
      </c>
    </row>
    <row r="34" spans="1:9">
      <c r="A34" s="145">
        <v>16</v>
      </c>
      <c r="B34" s="146" t="s">
        <v>130</v>
      </c>
      <c r="C34" s="145" t="s">
        <v>114</v>
      </c>
      <c r="D34" s="147">
        <v>100</v>
      </c>
      <c r="E34" s="148">
        <v>0.63748866000000004</v>
      </c>
      <c r="F34" s="82">
        <f t="shared" si="6"/>
        <v>0.82708542521969819</v>
      </c>
      <c r="G34" s="137">
        <f t="shared" si="7"/>
        <v>82.708542521969818</v>
      </c>
    </row>
    <row r="35" spans="1:9" ht="27">
      <c r="A35" s="145">
        <v>17</v>
      </c>
      <c r="B35" s="146" t="s">
        <v>144</v>
      </c>
      <c r="C35" s="145" t="s">
        <v>47</v>
      </c>
      <c r="D35" s="147">
        <v>3</v>
      </c>
      <c r="E35" s="148">
        <v>1.4616008799999998</v>
      </c>
      <c r="F35" s="82">
        <f t="shared" si="6"/>
        <v>1.8962984931156026</v>
      </c>
      <c r="G35" s="137">
        <f t="shared" si="7"/>
        <v>5.6888954793468081</v>
      </c>
    </row>
    <row r="36" spans="1:9" ht="14.25">
      <c r="A36" s="118"/>
      <c r="B36" s="119" t="s">
        <v>94</v>
      </c>
      <c r="C36" s="120"/>
      <c r="D36" s="118"/>
      <c r="E36" s="104"/>
      <c r="F36" s="83"/>
      <c r="G36" s="138">
        <f>SUM(G19:G35)</f>
        <v>402.11162590271562</v>
      </c>
      <c r="H36" s="108">
        <f>G36/$G$37</f>
        <v>9.6572250450305389E-2</v>
      </c>
    </row>
    <row r="37" spans="1:9" ht="14.25">
      <c r="A37" s="121"/>
      <c r="B37" s="122" t="s">
        <v>111</v>
      </c>
      <c r="C37" s="122"/>
      <c r="D37" s="122"/>
      <c r="E37" s="122"/>
      <c r="F37" s="122"/>
      <c r="G37" s="151">
        <f>G36+G17</f>
        <v>4163.8423463025347</v>
      </c>
      <c r="H37" s="108">
        <f>SUM(H6:H36)</f>
        <v>0.99999999999999989</v>
      </c>
    </row>
    <row r="38" spans="1:9" ht="14.25">
      <c r="A38" s="123"/>
      <c r="B38" s="123" t="s">
        <v>112</v>
      </c>
      <c r="C38" s="123"/>
      <c r="D38" s="123"/>
      <c r="E38" s="123"/>
      <c r="F38" s="123"/>
      <c r="G38" s="151">
        <f>G37*20/100</f>
        <v>832.768469260507</v>
      </c>
    </row>
    <row r="39" spans="1:9" ht="14.25">
      <c r="A39" s="124"/>
      <c r="B39" s="123" t="s">
        <v>113</v>
      </c>
      <c r="C39" s="123"/>
      <c r="D39" s="123"/>
      <c r="E39" s="123"/>
      <c r="F39" s="123"/>
      <c r="G39" s="151">
        <f>+G37+G38</f>
        <v>4996.6108155630418</v>
      </c>
    </row>
    <row r="41" spans="1:9" ht="14.25">
      <c r="A41" s="214" t="s">
        <v>96</v>
      </c>
      <c r="B41" s="214"/>
      <c r="C41" s="214"/>
      <c r="D41" s="214"/>
      <c r="E41" s="214"/>
      <c r="F41" s="214"/>
      <c r="G41" s="214"/>
      <c r="H41" s="125"/>
      <c r="I41" s="125"/>
    </row>
  </sheetData>
  <mergeCells count="5">
    <mergeCell ref="A41:G41"/>
    <mergeCell ref="A18:G18"/>
    <mergeCell ref="A1:H1"/>
    <mergeCell ref="A2:G2"/>
    <mergeCell ref="A5:G5"/>
  </mergeCells>
  <pageMargins left="0.78740157480314965" right="0.39370078740157483" top="0.78740157480314965" bottom="0.39370078740157483" header="0.19685039370078741" footer="0.19685039370078741"/>
  <pageSetup paperSize="9" scale="77" orientation="portrait" verticalDpi="4294967295"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16"/>
  <sheetViews>
    <sheetView view="pageBreakPreview" zoomScaleNormal="100" zoomScaleSheetLayoutView="100" workbookViewId="0">
      <selection activeCell="A8" sqref="A8:H8"/>
    </sheetView>
  </sheetViews>
  <sheetFormatPr defaultRowHeight="12.75"/>
  <cols>
    <col min="1" max="1" width="10.5703125" style="4" customWidth="1"/>
    <col min="2" max="2" width="13.42578125" style="4" customWidth="1"/>
    <col min="3" max="3" width="10.7109375" style="4" customWidth="1"/>
    <col min="4" max="4" width="9.140625" style="4"/>
    <col min="5" max="5" width="5.5703125" style="4" customWidth="1"/>
    <col min="6" max="6" width="10.28515625" style="4" customWidth="1"/>
    <col min="7" max="7" width="17.7109375" style="4" customWidth="1"/>
    <col min="8" max="8" width="13.28515625" style="4" customWidth="1"/>
    <col min="9" max="9" width="21.28515625" style="4" customWidth="1"/>
    <col min="10" max="255" width="9.140625" style="4"/>
    <col min="256" max="256" width="10.5703125" style="4" customWidth="1"/>
    <col min="257" max="257" width="13.42578125" style="4" customWidth="1"/>
    <col min="258" max="258" width="10.7109375" style="4" customWidth="1"/>
    <col min="259" max="259" width="9.140625" style="4"/>
    <col min="260" max="260" width="5.5703125" style="4" customWidth="1"/>
    <col min="261" max="261" width="10.28515625" style="4" customWidth="1"/>
    <col min="262" max="262" width="17.7109375" style="4" customWidth="1"/>
    <col min="263" max="263" width="13.28515625" style="4" customWidth="1"/>
    <col min="264" max="264" width="9.140625" style="4" customWidth="1"/>
    <col min="265" max="511" width="9.140625" style="4"/>
    <col min="512" max="512" width="10.5703125" style="4" customWidth="1"/>
    <col min="513" max="513" width="13.42578125" style="4" customWidth="1"/>
    <col min="514" max="514" width="10.7109375" style="4" customWidth="1"/>
    <col min="515" max="515" width="9.140625" style="4"/>
    <col min="516" max="516" width="5.5703125" style="4" customWidth="1"/>
    <col min="517" max="517" width="10.28515625" style="4" customWidth="1"/>
    <col min="518" max="518" width="17.7109375" style="4" customWidth="1"/>
    <col min="519" max="519" width="13.28515625" style="4" customWidth="1"/>
    <col min="520" max="520" width="9.140625" style="4" customWidth="1"/>
    <col min="521" max="767" width="9.140625" style="4"/>
    <col min="768" max="768" width="10.5703125" style="4" customWidth="1"/>
    <col min="769" max="769" width="13.42578125" style="4" customWidth="1"/>
    <col min="770" max="770" width="10.7109375" style="4" customWidth="1"/>
    <col min="771" max="771" width="9.140625" style="4"/>
    <col min="772" max="772" width="5.5703125" style="4" customWidth="1"/>
    <col min="773" max="773" width="10.28515625" style="4" customWidth="1"/>
    <col min="774" max="774" width="17.7109375" style="4" customWidth="1"/>
    <col min="775" max="775" width="13.28515625" style="4" customWidth="1"/>
    <col min="776" max="776" width="9.140625" style="4" customWidth="1"/>
    <col min="777" max="1023" width="9.140625" style="4"/>
    <col min="1024" max="1024" width="10.5703125" style="4" customWidth="1"/>
    <col min="1025" max="1025" width="13.42578125" style="4" customWidth="1"/>
    <col min="1026" max="1026" width="10.7109375" style="4" customWidth="1"/>
    <col min="1027" max="1027" width="9.140625" style="4"/>
    <col min="1028" max="1028" width="5.5703125" style="4" customWidth="1"/>
    <col min="1029" max="1029" width="10.28515625" style="4" customWidth="1"/>
    <col min="1030" max="1030" width="17.7109375" style="4" customWidth="1"/>
    <col min="1031" max="1031" width="13.28515625" style="4" customWidth="1"/>
    <col min="1032" max="1032" width="9.140625" style="4" customWidth="1"/>
    <col min="1033" max="1279" width="9.140625" style="4"/>
    <col min="1280" max="1280" width="10.5703125" style="4" customWidth="1"/>
    <col min="1281" max="1281" width="13.42578125" style="4" customWidth="1"/>
    <col min="1282" max="1282" width="10.7109375" style="4" customWidth="1"/>
    <col min="1283" max="1283" width="9.140625" style="4"/>
    <col min="1284" max="1284" width="5.5703125" style="4" customWidth="1"/>
    <col min="1285" max="1285" width="10.28515625" style="4" customWidth="1"/>
    <col min="1286" max="1286" width="17.7109375" style="4" customWidth="1"/>
    <col min="1287" max="1287" width="13.28515625" style="4" customWidth="1"/>
    <col min="1288" max="1288" width="9.140625" style="4" customWidth="1"/>
    <col min="1289" max="1535" width="9.140625" style="4"/>
    <col min="1536" max="1536" width="10.5703125" style="4" customWidth="1"/>
    <col min="1537" max="1537" width="13.42578125" style="4" customWidth="1"/>
    <col min="1538" max="1538" width="10.7109375" style="4" customWidth="1"/>
    <col min="1539" max="1539" width="9.140625" style="4"/>
    <col min="1540" max="1540" width="5.5703125" style="4" customWidth="1"/>
    <col min="1541" max="1541" width="10.28515625" style="4" customWidth="1"/>
    <col min="1542" max="1542" width="17.7109375" style="4" customWidth="1"/>
    <col min="1543" max="1543" width="13.28515625" style="4" customWidth="1"/>
    <col min="1544" max="1544" width="9.140625" style="4" customWidth="1"/>
    <col min="1545" max="1791" width="9.140625" style="4"/>
    <col min="1792" max="1792" width="10.5703125" style="4" customWidth="1"/>
    <col min="1793" max="1793" width="13.42578125" style="4" customWidth="1"/>
    <col min="1794" max="1794" width="10.7109375" style="4" customWidth="1"/>
    <col min="1795" max="1795" width="9.140625" style="4"/>
    <col min="1796" max="1796" width="5.5703125" style="4" customWidth="1"/>
    <col min="1797" max="1797" width="10.28515625" style="4" customWidth="1"/>
    <col min="1798" max="1798" width="17.7109375" style="4" customWidth="1"/>
    <col min="1799" max="1799" width="13.28515625" style="4" customWidth="1"/>
    <col min="1800" max="1800" width="9.140625" style="4" customWidth="1"/>
    <col min="1801" max="2047" width="9.140625" style="4"/>
    <col min="2048" max="2048" width="10.5703125" style="4" customWidth="1"/>
    <col min="2049" max="2049" width="13.42578125" style="4" customWidth="1"/>
    <col min="2050" max="2050" width="10.7109375" style="4" customWidth="1"/>
    <col min="2051" max="2051" width="9.140625" style="4"/>
    <col min="2052" max="2052" width="5.5703125" style="4" customWidth="1"/>
    <col min="2053" max="2053" width="10.28515625" style="4" customWidth="1"/>
    <col min="2054" max="2054" width="17.7109375" style="4" customWidth="1"/>
    <col min="2055" max="2055" width="13.28515625" style="4" customWidth="1"/>
    <col min="2056" max="2056" width="9.140625" style="4" customWidth="1"/>
    <col min="2057" max="2303" width="9.140625" style="4"/>
    <col min="2304" max="2304" width="10.5703125" style="4" customWidth="1"/>
    <col min="2305" max="2305" width="13.42578125" style="4" customWidth="1"/>
    <col min="2306" max="2306" width="10.7109375" style="4" customWidth="1"/>
    <col min="2307" max="2307" width="9.140625" style="4"/>
    <col min="2308" max="2308" width="5.5703125" style="4" customWidth="1"/>
    <col min="2309" max="2309" width="10.28515625" style="4" customWidth="1"/>
    <col min="2310" max="2310" width="17.7109375" style="4" customWidth="1"/>
    <col min="2311" max="2311" width="13.28515625" style="4" customWidth="1"/>
    <col min="2312" max="2312" width="9.140625" style="4" customWidth="1"/>
    <col min="2313" max="2559" width="9.140625" style="4"/>
    <col min="2560" max="2560" width="10.5703125" style="4" customWidth="1"/>
    <col min="2561" max="2561" width="13.42578125" style="4" customWidth="1"/>
    <col min="2562" max="2562" width="10.7109375" style="4" customWidth="1"/>
    <col min="2563" max="2563" width="9.140625" style="4"/>
    <col min="2564" max="2564" width="5.5703125" style="4" customWidth="1"/>
    <col min="2565" max="2565" width="10.28515625" style="4" customWidth="1"/>
    <col min="2566" max="2566" width="17.7109375" style="4" customWidth="1"/>
    <col min="2567" max="2567" width="13.28515625" style="4" customWidth="1"/>
    <col min="2568" max="2568" width="9.140625" style="4" customWidth="1"/>
    <col min="2569" max="2815" width="9.140625" style="4"/>
    <col min="2816" max="2816" width="10.5703125" style="4" customWidth="1"/>
    <col min="2817" max="2817" width="13.42578125" style="4" customWidth="1"/>
    <col min="2818" max="2818" width="10.7109375" style="4" customWidth="1"/>
    <col min="2819" max="2819" width="9.140625" style="4"/>
    <col min="2820" max="2820" width="5.5703125" style="4" customWidth="1"/>
    <col min="2821" max="2821" width="10.28515625" style="4" customWidth="1"/>
    <col min="2822" max="2822" width="17.7109375" style="4" customWidth="1"/>
    <col min="2823" max="2823" width="13.28515625" style="4" customWidth="1"/>
    <col min="2824" max="2824" width="9.140625" style="4" customWidth="1"/>
    <col min="2825" max="3071" width="9.140625" style="4"/>
    <col min="3072" max="3072" width="10.5703125" style="4" customWidth="1"/>
    <col min="3073" max="3073" width="13.42578125" style="4" customWidth="1"/>
    <col min="3074" max="3074" width="10.7109375" style="4" customWidth="1"/>
    <col min="3075" max="3075" width="9.140625" style="4"/>
    <col min="3076" max="3076" width="5.5703125" style="4" customWidth="1"/>
    <col min="3077" max="3077" width="10.28515625" style="4" customWidth="1"/>
    <col min="3078" max="3078" width="17.7109375" style="4" customWidth="1"/>
    <col min="3079" max="3079" width="13.28515625" style="4" customWidth="1"/>
    <col min="3080" max="3080" width="9.140625" style="4" customWidth="1"/>
    <col min="3081" max="3327" width="9.140625" style="4"/>
    <col min="3328" max="3328" width="10.5703125" style="4" customWidth="1"/>
    <col min="3329" max="3329" width="13.42578125" style="4" customWidth="1"/>
    <col min="3330" max="3330" width="10.7109375" style="4" customWidth="1"/>
    <col min="3331" max="3331" width="9.140625" style="4"/>
    <col min="3332" max="3332" width="5.5703125" style="4" customWidth="1"/>
    <col min="3333" max="3333" width="10.28515625" style="4" customWidth="1"/>
    <col min="3334" max="3334" width="17.7109375" style="4" customWidth="1"/>
    <col min="3335" max="3335" width="13.28515625" style="4" customWidth="1"/>
    <col min="3336" max="3336" width="9.140625" style="4" customWidth="1"/>
    <col min="3337" max="3583" width="9.140625" style="4"/>
    <col min="3584" max="3584" width="10.5703125" style="4" customWidth="1"/>
    <col min="3585" max="3585" width="13.42578125" style="4" customWidth="1"/>
    <col min="3586" max="3586" width="10.7109375" style="4" customWidth="1"/>
    <col min="3587" max="3587" width="9.140625" style="4"/>
    <col min="3588" max="3588" width="5.5703125" style="4" customWidth="1"/>
    <col min="3589" max="3589" width="10.28515625" style="4" customWidth="1"/>
    <col min="3590" max="3590" width="17.7109375" style="4" customWidth="1"/>
    <col min="3591" max="3591" width="13.28515625" style="4" customWidth="1"/>
    <col min="3592" max="3592" width="9.140625" style="4" customWidth="1"/>
    <col min="3593" max="3839" width="9.140625" style="4"/>
    <col min="3840" max="3840" width="10.5703125" style="4" customWidth="1"/>
    <col min="3841" max="3841" width="13.42578125" style="4" customWidth="1"/>
    <col min="3842" max="3842" width="10.7109375" style="4" customWidth="1"/>
    <col min="3843" max="3843" width="9.140625" style="4"/>
    <col min="3844" max="3844" width="5.5703125" style="4" customWidth="1"/>
    <col min="3845" max="3845" width="10.28515625" style="4" customWidth="1"/>
    <col min="3846" max="3846" width="17.7109375" style="4" customWidth="1"/>
    <col min="3847" max="3847" width="13.28515625" style="4" customWidth="1"/>
    <col min="3848" max="3848" width="9.140625" style="4" customWidth="1"/>
    <col min="3849" max="4095" width="9.140625" style="4"/>
    <col min="4096" max="4096" width="10.5703125" style="4" customWidth="1"/>
    <col min="4097" max="4097" width="13.42578125" style="4" customWidth="1"/>
    <col min="4098" max="4098" width="10.7109375" style="4" customWidth="1"/>
    <col min="4099" max="4099" width="9.140625" style="4"/>
    <col min="4100" max="4100" width="5.5703125" style="4" customWidth="1"/>
    <col min="4101" max="4101" width="10.28515625" style="4" customWidth="1"/>
    <col min="4102" max="4102" width="17.7109375" style="4" customWidth="1"/>
    <col min="4103" max="4103" width="13.28515625" style="4" customWidth="1"/>
    <col min="4104" max="4104" width="9.140625" style="4" customWidth="1"/>
    <col min="4105" max="4351" width="9.140625" style="4"/>
    <col min="4352" max="4352" width="10.5703125" style="4" customWidth="1"/>
    <col min="4353" max="4353" width="13.42578125" style="4" customWidth="1"/>
    <col min="4354" max="4354" width="10.7109375" style="4" customWidth="1"/>
    <col min="4355" max="4355" width="9.140625" style="4"/>
    <col min="4356" max="4356" width="5.5703125" style="4" customWidth="1"/>
    <col min="4357" max="4357" width="10.28515625" style="4" customWidth="1"/>
    <col min="4358" max="4358" width="17.7109375" style="4" customWidth="1"/>
    <col min="4359" max="4359" width="13.28515625" style="4" customWidth="1"/>
    <col min="4360" max="4360" width="9.140625" style="4" customWidth="1"/>
    <col min="4361" max="4607" width="9.140625" style="4"/>
    <col min="4608" max="4608" width="10.5703125" style="4" customWidth="1"/>
    <col min="4609" max="4609" width="13.42578125" style="4" customWidth="1"/>
    <col min="4610" max="4610" width="10.7109375" style="4" customWidth="1"/>
    <col min="4611" max="4611" width="9.140625" style="4"/>
    <col min="4612" max="4612" width="5.5703125" style="4" customWidth="1"/>
    <col min="4613" max="4613" width="10.28515625" style="4" customWidth="1"/>
    <col min="4614" max="4614" width="17.7109375" style="4" customWidth="1"/>
    <col min="4615" max="4615" width="13.28515625" style="4" customWidth="1"/>
    <col min="4616" max="4616" width="9.140625" style="4" customWidth="1"/>
    <col min="4617" max="4863" width="9.140625" style="4"/>
    <col min="4864" max="4864" width="10.5703125" style="4" customWidth="1"/>
    <col min="4865" max="4865" width="13.42578125" style="4" customWidth="1"/>
    <col min="4866" max="4866" width="10.7109375" style="4" customWidth="1"/>
    <col min="4867" max="4867" width="9.140625" style="4"/>
    <col min="4868" max="4868" width="5.5703125" style="4" customWidth="1"/>
    <col min="4869" max="4869" width="10.28515625" style="4" customWidth="1"/>
    <col min="4870" max="4870" width="17.7109375" style="4" customWidth="1"/>
    <col min="4871" max="4871" width="13.28515625" style="4" customWidth="1"/>
    <col min="4872" max="4872" width="9.140625" style="4" customWidth="1"/>
    <col min="4873" max="5119" width="9.140625" style="4"/>
    <col min="5120" max="5120" width="10.5703125" style="4" customWidth="1"/>
    <col min="5121" max="5121" width="13.42578125" style="4" customWidth="1"/>
    <col min="5122" max="5122" width="10.7109375" style="4" customWidth="1"/>
    <col min="5123" max="5123" width="9.140625" style="4"/>
    <col min="5124" max="5124" width="5.5703125" style="4" customWidth="1"/>
    <col min="5125" max="5125" width="10.28515625" style="4" customWidth="1"/>
    <col min="5126" max="5126" width="17.7109375" style="4" customWidth="1"/>
    <col min="5127" max="5127" width="13.28515625" style="4" customWidth="1"/>
    <col min="5128" max="5128" width="9.140625" style="4" customWidth="1"/>
    <col min="5129" max="5375" width="9.140625" style="4"/>
    <col min="5376" max="5376" width="10.5703125" style="4" customWidth="1"/>
    <col min="5377" max="5377" width="13.42578125" style="4" customWidth="1"/>
    <col min="5378" max="5378" width="10.7109375" style="4" customWidth="1"/>
    <col min="5379" max="5379" width="9.140625" style="4"/>
    <col min="5380" max="5380" width="5.5703125" style="4" customWidth="1"/>
    <col min="5381" max="5381" width="10.28515625" style="4" customWidth="1"/>
    <col min="5382" max="5382" width="17.7109375" style="4" customWidth="1"/>
    <col min="5383" max="5383" width="13.28515625" style="4" customWidth="1"/>
    <col min="5384" max="5384" width="9.140625" style="4" customWidth="1"/>
    <col min="5385" max="5631" width="9.140625" style="4"/>
    <col min="5632" max="5632" width="10.5703125" style="4" customWidth="1"/>
    <col min="5633" max="5633" width="13.42578125" style="4" customWidth="1"/>
    <col min="5634" max="5634" width="10.7109375" style="4" customWidth="1"/>
    <col min="5635" max="5635" width="9.140625" style="4"/>
    <col min="5636" max="5636" width="5.5703125" style="4" customWidth="1"/>
    <col min="5637" max="5637" width="10.28515625" style="4" customWidth="1"/>
    <col min="5638" max="5638" width="17.7109375" style="4" customWidth="1"/>
    <col min="5639" max="5639" width="13.28515625" style="4" customWidth="1"/>
    <col min="5640" max="5640" width="9.140625" style="4" customWidth="1"/>
    <col min="5641" max="5887" width="9.140625" style="4"/>
    <col min="5888" max="5888" width="10.5703125" style="4" customWidth="1"/>
    <col min="5889" max="5889" width="13.42578125" style="4" customWidth="1"/>
    <col min="5890" max="5890" width="10.7109375" style="4" customWidth="1"/>
    <col min="5891" max="5891" width="9.140625" style="4"/>
    <col min="5892" max="5892" width="5.5703125" style="4" customWidth="1"/>
    <col min="5893" max="5893" width="10.28515625" style="4" customWidth="1"/>
    <col min="5894" max="5894" width="17.7109375" style="4" customWidth="1"/>
    <col min="5895" max="5895" width="13.28515625" style="4" customWidth="1"/>
    <col min="5896" max="5896" width="9.140625" style="4" customWidth="1"/>
    <col min="5897" max="6143" width="9.140625" style="4"/>
    <col min="6144" max="6144" width="10.5703125" style="4" customWidth="1"/>
    <col min="6145" max="6145" width="13.42578125" style="4" customWidth="1"/>
    <col min="6146" max="6146" width="10.7109375" style="4" customWidth="1"/>
    <col min="6147" max="6147" width="9.140625" style="4"/>
    <col min="6148" max="6148" width="5.5703125" style="4" customWidth="1"/>
    <col min="6149" max="6149" width="10.28515625" style="4" customWidth="1"/>
    <col min="6150" max="6150" width="17.7109375" style="4" customWidth="1"/>
    <col min="6151" max="6151" width="13.28515625" style="4" customWidth="1"/>
    <col min="6152" max="6152" width="9.140625" style="4" customWidth="1"/>
    <col min="6153" max="6399" width="9.140625" style="4"/>
    <col min="6400" max="6400" width="10.5703125" style="4" customWidth="1"/>
    <col min="6401" max="6401" width="13.42578125" style="4" customWidth="1"/>
    <col min="6402" max="6402" width="10.7109375" style="4" customWidth="1"/>
    <col min="6403" max="6403" width="9.140625" style="4"/>
    <col min="6404" max="6404" width="5.5703125" style="4" customWidth="1"/>
    <col min="6405" max="6405" width="10.28515625" style="4" customWidth="1"/>
    <col min="6406" max="6406" width="17.7109375" style="4" customWidth="1"/>
    <col min="6407" max="6407" width="13.28515625" style="4" customWidth="1"/>
    <col min="6408" max="6408" width="9.140625" style="4" customWidth="1"/>
    <col min="6409" max="6655" width="9.140625" style="4"/>
    <col min="6656" max="6656" width="10.5703125" style="4" customWidth="1"/>
    <col min="6657" max="6657" width="13.42578125" style="4" customWidth="1"/>
    <col min="6658" max="6658" width="10.7109375" style="4" customWidth="1"/>
    <col min="6659" max="6659" width="9.140625" style="4"/>
    <col min="6660" max="6660" width="5.5703125" style="4" customWidth="1"/>
    <col min="6661" max="6661" width="10.28515625" style="4" customWidth="1"/>
    <col min="6662" max="6662" width="17.7109375" style="4" customWidth="1"/>
    <col min="6663" max="6663" width="13.28515625" style="4" customWidth="1"/>
    <col min="6664" max="6664" width="9.140625" style="4" customWidth="1"/>
    <col min="6665" max="6911" width="9.140625" style="4"/>
    <col min="6912" max="6912" width="10.5703125" style="4" customWidth="1"/>
    <col min="6913" max="6913" width="13.42578125" style="4" customWidth="1"/>
    <col min="6914" max="6914" width="10.7109375" style="4" customWidth="1"/>
    <col min="6915" max="6915" width="9.140625" style="4"/>
    <col min="6916" max="6916" width="5.5703125" style="4" customWidth="1"/>
    <col min="6917" max="6917" width="10.28515625" style="4" customWidth="1"/>
    <col min="6918" max="6918" width="17.7109375" style="4" customWidth="1"/>
    <col min="6919" max="6919" width="13.28515625" style="4" customWidth="1"/>
    <col min="6920" max="6920" width="9.140625" style="4" customWidth="1"/>
    <col min="6921" max="7167" width="9.140625" style="4"/>
    <col min="7168" max="7168" width="10.5703125" style="4" customWidth="1"/>
    <col min="7169" max="7169" width="13.42578125" style="4" customWidth="1"/>
    <col min="7170" max="7170" width="10.7109375" style="4" customWidth="1"/>
    <col min="7171" max="7171" width="9.140625" style="4"/>
    <col min="7172" max="7172" width="5.5703125" style="4" customWidth="1"/>
    <col min="7173" max="7173" width="10.28515625" style="4" customWidth="1"/>
    <col min="7174" max="7174" width="17.7109375" style="4" customWidth="1"/>
    <col min="7175" max="7175" width="13.28515625" style="4" customWidth="1"/>
    <col min="7176" max="7176" width="9.140625" style="4" customWidth="1"/>
    <col min="7177" max="7423" width="9.140625" style="4"/>
    <col min="7424" max="7424" width="10.5703125" style="4" customWidth="1"/>
    <col min="7425" max="7425" width="13.42578125" style="4" customWidth="1"/>
    <col min="7426" max="7426" width="10.7109375" style="4" customWidth="1"/>
    <col min="7427" max="7427" width="9.140625" style="4"/>
    <col min="7428" max="7428" width="5.5703125" style="4" customWidth="1"/>
    <col min="7429" max="7429" width="10.28515625" style="4" customWidth="1"/>
    <col min="7430" max="7430" width="17.7109375" style="4" customWidth="1"/>
    <col min="7431" max="7431" width="13.28515625" style="4" customWidth="1"/>
    <col min="7432" max="7432" width="9.140625" style="4" customWidth="1"/>
    <col min="7433" max="7679" width="9.140625" style="4"/>
    <col min="7680" max="7680" width="10.5703125" style="4" customWidth="1"/>
    <col min="7681" max="7681" width="13.42578125" style="4" customWidth="1"/>
    <col min="7682" max="7682" width="10.7109375" style="4" customWidth="1"/>
    <col min="7683" max="7683" width="9.140625" style="4"/>
    <col min="7684" max="7684" width="5.5703125" style="4" customWidth="1"/>
    <col min="7685" max="7685" width="10.28515625" style="4" customWidth="1"/>
    <col min="7686" max="7686" width="17.7109375" style="4" customWidth="1"/>
    <col min="7687" max="7687" width="13.28515625" style="4" customWidth="1"/>
    <col min="7688" max="7688" width="9.140625" style="4" customWidth="1"/>
    <col min="7689" max="7935" width="9.140625" style="4"/>
    <col min="7936" max="7936" width="10.5703125" style="4" customWidth="1"/>
    <col min="7937" max="7937" width="13.42578125" style="4" customWidth="1"/>
    <col min="7938" max="7938" width="10.7109375" style="4" customWidth="1"/>
    <col min="7939" max="7939" width="9.140625" style="4"/>
    <col min="7940" max="7940" width="5.5703125" style="4" customWidth="1"/>
    <col min="7941" max="7941" width="10.28515625" style="4" customWidth="1"/>
    <col min="7942" max="7942" width="17.7109375" style="4" customWidth="1"/>
    <col min="7943" max="7943" width="13.28515625" style="4" customWidth="1"/>
    <col min="7944" max="7944" width="9.140625" style="4" customWidth="1"/>
    <col min="7945" max="8191" width="9.140625" style="4"/>
    <col min="8192" max="8192" width="10.5703125" style="4" customWidth="1"/>
    <col min="8193" max="8193" width="13.42578125" style="4" customWidth="1"/>
    <col min="8194" max="8194" width="10.7109375" style="4" customWidth="1"/>
    <col min="8195" max="8195" width="9.140625" style="4"/>
    <col min="8196" max="8196" width="5.5703125" style="4" customWidth="1"/>
    <col min="8197" max="8197" width="10.28515625" style="4" customWidth="1"/>
    <col min="8198" max="8198" width="17.7109375" style="4" customWidth="1"/>
    <col min="8199" max="8199" width="13.28515625" style="4" customWidth="1"/>
    <col min="8200" max="8200" width="9.140625" style="4" customWidth="1"/>
    <col min="8201" max="8447" width="9.140625" style="4"/>
    <col min="8448" max="8448" width="10.5703125" style="4" customWidth="1"/>
    <col min="8449" max="8449" width="13.42578125" style="4" customWidth="1"/>
    <col min="8450" max="8450" width="10.7109375" style="4" customWidth="1"/>
    <col min="8451" max="8451" width="9.140625" style="4"/>
    <col min="8452" max="8452" width="5.5703125" style="4" customWidth="1"/>
    <col min="8453" max="8453" width="10.28515625" style="4" customWidth="1"/>
    <col min="8454" max="8454" width="17.7109375" style="4" customWidth="1"/>
    <col min="8455" max="8455" width="13.28515625" style="4" customWidth="1"/>
    <col min="8456" max="8456" width="9.140625" style="4" customWidth="1"/>
    <col min="8457" max="8703" width="9.140625" style="4"/>
    <col min="8704" max="8704" width="10.5703125" style="4" customWidth="1"/>
    <col min="8705" max="8705" width="13.42578125" style="4" customWidth="1"/>
    <col min="8706" max="8706" width="10.7109375" style="4" customWidth="1"/>
    <col min="8707" max="8707" width="9.140625" style="4"/>
    <col min="8708" max="8708" width="5.5703125" style="4" customWidth="1"/>
    <col min="8709" max="8709" width="10.28515625" style="4" customWidth="1"/>
    <col min="8710" max="8710" width="17.7109375" style="4" customWidth="1"/>
    <col min="8711" max="8711" width="13.28515625" style="4" customWidth="1"/>
    <col min="8712" max="8712" width="9.140625" style="4" customWidth="1"/>
    <col min="8713" max="8959" width="9.140625" style="4"/>
    <col min="8960" max="8960" width="10.5703125" style="4" customWidth="1"/>
    <col min="8961" max="8961" width="13.42578125" style="4" customWidth="1"/>
    <col min="8962" max="8962" width="10.7109375" style="4" customWidth="1"/>
    <col min="8963" max="8963" width="9.140625" style="4"/>
    <col min="8964" max="8964" width="5.5703125" style="4" customWidth="1"/>
    <col min="8965" max="8965" width="10.28515625" style="4" customWidth="1"/>
    <col min="8966" max="8966" width="17.7109375" style="4" customWidth="1"/>
    <col min="8967" max="8967" width="13.28515625" style="4" customWidth="1"/>
    <col min="8968" max="8968" width="9.140625" style="4" customWidth="1"/>
    <col min="8969" max="9215" width="9.140625" style="4"/>
    <col min="9216" max="9216" width="10.5703125" style="4" customWidth="1"/>
    <col min="9217" max="9217" width="13.42578125" style="4" customWidth="1"/>
    <col min="9218" max="9218" width="10.7109375" style="4" customWidth="1"/>
    <col min="9219" max="9219" width="9.140625" style="4"/>
    <col min="9220" max="9220" width="5.5703125" style="4" customWidth="1"/>
    <col min="9221" max="9221" width="10.28515625" style="4" customWidth="1"/>
    <col min="9222" max="9222" width="17.7109375" style="4" customWidth="1"/>
    <col min="9223" max="9223" width="13.28515625" style="4" customWidth="1"/>
    <col min="9224" max="9224" width="9.140625" style="4" customWidth="1"/>
    <col min="9225" max="9471" width="9.140625" style="4"/>
    <col min="9472" max="9472" width="10.5703125" style="4" customWidth="1"/>
    <col min="9473" max="9473" width="13.42578125" style="4" customWidth="1"/>
    <col min="9474" max="9474" width="10.7109375" style="4" customWidth="1"/>
    <col min="9475" max="9475" width="9.140625" style="4"/>
    <col min="9476" max="9476" width="5.5703125" style="4" customWidth="1"/>
    <col min="9477" max="9477" width="10.28515625" style="4" customWidth="1"/>
    <col min="9478" max="9478" width="17.7109375" style="4" customWidth="1"/>
    <col min="9479" max="9479" width="13.28515625" style="4" customWidth="1"/>
    <col min="9480" max="9480" width="9.140625" style="4" customWidth="1"/>
    <col min="9481" max="9727" width="9.140625" style="4"/>
    <col min="9728" max="9728" width="10.5703125" style="4" customWidth="1"/>
    <col min="9729" max="9729" width="13.42578125" style="4" customWidth="1"/>
    <col min="9730" max="9730" width="10.7109375" style="4" customWidth="1"/>
    <col min="9731" max="9731" width="9.140625" style="4"/>
    <col min="9732" max="9732" width="5.5703125" style="4" customWidth="1"/>
    <col min="9733" max="9733" width="10.28515625" style="4" customWidth="1"/>
    <col min="9734" max="9734" width="17.7109375" style="4" customWidth="1"/>
    <col min="9735" max="9735" width="13.28515625" style="4" customWidth="1"/>
    <col min="9736" max="9736" width="9.140625" style="4" customWidth="1"/>
    <col min="9737" max="9983" width="9.140625" style="4"/>
    <col min="9984" max="9984" width="10.5703125" style="4" customWidth="1"/>
    <col min="9985" max="9985" width="13.42578125" style="4" customWidth="1"/>
    <col min="9986" max="9986" width="10.7109375" style="4" customWidth="1"/>
    <col min="9987" max="9987" width="9.140625" style="4"/>
    <col min="9988" max="9988" width="5.5703125" style="4" customWidth="1"/>
    <col min="9989" max="9989" width="10.28515625" style="4" customWidth="1"/>
    <col min="9990" max="9990" width="17.7109375" style="4" customWidth="1"/>
    <col min="9991" max="9991" width="13.28515625" style="4" customWidth="1"/>
    <col min="9992" max="9992" width="9.140625" style="4" customWidth="1"/>
    <col min="9993" max="10239" width="9.140625" style="4"/>
    <col min="10240" max="10240" width="10.5703125" style="4" customWidth="1"/>
    <col min="10241" max="10241" width="13.42578125" style="4" customWidth="1"/>
    <col min="10242" max="10242" width="10.7109375" style="4" customWidth="1"/>
    <col min="10243" max="10243" width="9.140625" style="4"/>
    <col min="10244" max="10244" width="5.5703125" style="4" customWidth="1"/>
    <col min="10245" max="10245" width="10.28515625" style="4" customWidth="1"/>
    <col min="10246" max="10246" width="17.7109375" style="4" customWidth="1"/>
    <col min="10247" max="10247" width="13.28515625" style="4" customWidth="1"/>
    <col min="10248" max="10248" width="9.140625" style="4" customWidth="1"/>
    <col min="10249" max="10495" width="9.140625" style="4"/>
    <col min="10496" max="10496" width="10.5703125" style="4" customWidth="1"/>
    <col min="10497" max="10497" width="13.42578125" style="4" customWidth="1"/>
    <col min="10498" max="10498" width="10.7109375" style="4" customWidth="1"/>
    <col min="10499" max="10499" width="9.140625" style="4"/>
    <col min="10500" max="10500" width="5.5703125" style="4" customWidth="1"/>
    <col min="10501" max="10501" width="10.28515625" style="4" customWidth="1"/>
    <col min="10502" max="10502" width="17.7109375" style="4" customWidth="1"/>
    <col min="10503" max="10503" width="13.28515625" style="4" customWidth="1"/>
    <col min="10504" max="10504" width="9.140625" style="4" customWidth="1"/>
    <col min="10505" max="10751" width="9.140625" style="4"/>
    <col min="10752" max="10752" width="10.5703125" style="4" customWidth="1"/>
    <col min="10753" max="10753" width="13.42578125" style="4" customWidth="1"/>
    <col min="10754" max="10754" width="10.7109375" style="4" customWidth="1"/>
    <col min="10755" max="10755" width="9.140625" style="4"/>
    <col min="10756" max="10756" width="5.5703125" style="4" customWidth="1"/>
    <col min="10757" max="10757" width="10.28515625" style="4" customWidth="1"/>
    <col min="10758" max="10758" width="17.7109375" style="4" customWidth="1"/>
    <col min="10759" max="10759" width="13.28515625" style="4" customWidth="1"/>
    <col min="10760" max="10760" width="9.140625" style="4" customWidth="1"/>
    <col min="10761" max="11007" width="9.140625" style="4"/>
    <col min="11008" max="11008" width="10.5703125" style="4" customWidth="1"/>
    <col min="11009" max="11009" width="13.42578125" style="4" customWidth="1"/>
    <col min="11010" max="11010" width="10.7109375" style="4" customWidth="1"/>
    <col min="11011" max="11011" width="9.140625" style="4"/>
    <col min="11012" max="11012" width="5.5703125" style="4" customWidth="1"/>
    <col min="11013" max="11013" width="10.28515625" style="4" customWidth="1"/>
    <col min="11014" max="11014" width="17.7109375" style="4" customWidth="1"/>
    <col min="11015" max="11015" width="13.28515625" style="4" customWidth="1"/>
    <col min="11016" max="11016" width="9.140625" style="4" customWidth="1"/>
    <col min="11017" max="11263" width="9.140625" style="4"/>
    <col min="11264" max="11264" width="10.5703125" style="4" customWidth="1"/>
    <col min="11265" max="11265" width="13.42578125" style="4" customWidth="1"/>
    <col min="11266" max="11266" width="10.7109375" style="4" customWidth="1"/>
    <col min="11267" max="11267" width="9.140625" style="4"/>
    <col min="11268" max="11268" width="5.5703125" style="4" customWidth="1"/>
    <col min="11269" max="11269" width="10.28515625" style="4" customWidth="1"/>
    <col min="11270" max="11270" width="17.7109375" style="4" customWidth="1"/>
    <col min="11271" max="11271" width="13.28515625" style="4" customWidth="1"/>
    <col min="11272" max="11272" width="9.140625" style="4" customWidth="1"/>
    <col min="11273" max="11519" width="9.140625" style="4"/>
    <col min="11520" max="11520" width="10.5703125" style="4" customWidth="1"/>
    <col min="11521" max="11521" width="13.42578125" style="4" customWidth="1"/>
    <col min="11522" max="11522" width="10.7109375" style="4" customWidth="1"/>
    <col min="11523" max="11523" width="9.140625" style="4"/>
    <col min="11524" max="11524" width="5.5703125" style="4" customWidth="1"/>
    <col min="11525" max="11525" width="10.28515625" style="4" customWidth="1"/>
    <col min="11526" max="11526" width="17.7109375" style="4" customWidth="1"/>
    <col min="11527" max="11527" width="13.28515625" style="4" customWidth="1"/>
    <col min="11528" max="11528" width="9.140625" style="4" customWidth="1"/>
    <col min="11529" max="11775" width="9.140625" style="4"/>
    <col min="11776" max="11776" width="10.5703125" style="4" customWidth="1"/>
    <col min="11777" max="11777" width="13.42578125" style="4" customWidth="1"/>
    <col min="11778" max="11778" width="10.7109375" style="4" customWidth="1"/>
    <col min="11779" max="11779" width="9.140625" style="4"/>
    <col min="11780" max="11780" width="5.5703125" style="4" customWidth="1"/>
    <col min="11781" max="11781" width="10.28515625" style="4" customWidth="1"/>
    <col min="11782" max="11782" width="17.7109375" style="4" customWidth="1"/>
    <col min="11783" max="11783" width="13.28515625" style="4" customWidth="1"/>
    <col min="11784" max="11784" width="9.140625" style="4" customWidth="1"/>
    <col min="11785" max="12031" width="9.140625" style="4"/>
    <col min="12032" max="12032" width="10.5703125" style="4" customWidth="1"/>
    <col min="12033" max="12033" width="13.42578125" style="4" customWidth="1"/>
    <col min="12034" max="12034" width="10.7109375" style="4" customWidth="1"/>
    <col min="12035" max="12035" width="9.140625" style="4"/>
    <col min="12036" max="12036" width="5.5703125" style="4" customWidth="1"/>
    <col min="12037" max="12037" width="10.28515625" style="4" customWidth="1"/>
    <col min="12038" max="12038" width="17.7109375" style="4" customWidth="1"/>
    <col min="12039" max="12039" width="13.28515625" style="4" customWidth="1"/>
    <col min="12040" max="12040" width="9.140625" style="4" customWidth="1"/>
    <col min="12041" max="12287" width="9.140625" style="4"/>
    <col min="12288" max="12288" width="10.5703125" style="4" customWidth="1"/>
    <col min="12289" max="12289" width="13.42578125" style="4" customWidth="1"/>
    <col min="12290" max="12290" width="10.7109375" style="4" customWidth="1"/>
    <col min="12291" max="12291" width="9.140625" style="4"/>
    <col min="12292" max="12292" width="5.5703125" style="4" customWidth="1"/>
    <col min="12293" max="12293" width="10.28515625" style="4" customWidth="1"/>
    <col min="12294" max="12294" width="17.7109375" style="4" customWidth="1"/>
    <col min="12295" max="12295" width="13.28515625" style="4" customWidth="1"/>
    <col min="12296" max="12296" width="9.140625" style="4" customWidth="1"/>
    <col min="12297" max="12543" width="9.140625" style="4"/>
    <col min="12544" max="12544" width="10.5703125" style="4" customWidth="1"/>
    <col min="12545" max="12545" width="13.42578125" style="4" customWidth="1"/>
    <col min="12546" max="12546" width="10.7109375" style="4" customWidth="1"/>
    <col min="12547" max="12547" width="9.140625" style="4"/>
    <col min="12548" max="12548" width="5.5703125" style="4" customWidth="1"/>
    <col min="12549" max="12549" width="10.28515625" style="4" customWidth="1"/>
    <col min="12550" max="12550" width="17.7109375" style="4" customWidth="1"/>
    <col min="12551" max="12551" width="13.28515625" style="4" customWidth="1"/>
    <col min="12552" max="12552" width="9.140625" style="4" customWidth="1"/>
    <col min="12553" max="12799" width="9.140625" style="4"/>
    <col min="12800" max="12800" width="10.5703125" style="4" customWidth="1"/>
    <col min="12801" max="12801" width="13.42578125" style="4" customWidth="1"/>
    <col min="12802" max="12802" width="10.7109375" style="4" customWidth="1"/>
    <col min="12803" max="12803" width="9.140625" style="4"/>
    <col min="12804" max="12804" width="5.5703125" style="4" customWidth="1"/>
    <col min="12805" max="12805" width="10.28515625" style="4" customWidth="1"/>
    <col min="12806" max="12806" width="17.7109375" style="4" customWidth="1"/>
    <col min="12807" max="12807" width="13.28515625" style="4" customWidth="1"/>
    <col min="12808" max="12808" width="9.140625" style="4" customWidth="1"/>
    <col min="12809" max="13055" width="9.140625" style="4"/>
    <col min="13056" max="13056" width="10.5703125" style="4" customWidth="1"/>
    <col min="13057" max="13057" width="13.42578125" style="4" customWidth="1"/>
    <col min="13058" max="13058" width="10.7109375" style="4" customWidth="1"/>
    <col min="13059" max="13059" width="9.140625" style="4"/>
    <col min="13060" max="13060" width="5.5703125" style="4" customWidth="1"/>
    <col min="13061" max="13061" width="10.28515625" style="4" customWidth="1"/>
    <col min="13062" max="13062" width="17.7109375" style="4" customWidth="1"/>
    <col min="13063" max="13063" width="13.28515625" style="4" customWidth="1"/>
    <col min="13064" max="13064" width="9.140625" style="4" customWidth="1"/>
    <col min="13065" max="13311" width="9.140625" style="4"/>
    <col min="13312" max="13312" width="10.5703125" style="4" customWidth="1"/>
    <col min="13313" max="13313" width="13.42578125" style="4" customWidth="1"/>
    <col min="13314" max="13314" width="10.7109375" style="4" customWidth="1"/>
    <col min="13315" max="13315" width="9.140625" style="4"/>
    <col min="13316" max="13316" width="5.5703125" style="4" customWidth="1"/>
    <col min="13317" max="13317" width="10.28515625" style="4" customWidth="1"/>
    <col min="13318" max="13318" width="17.7109375" style="4" customWidth="1"/>
    <col min="13319" max="13319" width="13.28515625" style="4" customWidth="1"/>
    <col min="13320" max="13320" width="9.140625" style="4" customWidth="1"/>
    <col min="13321" max="13567" width="9.140625" style="4"/>
    <col min="13568" max="13568" width="10.5703125" style="4" customWidth="1"/>
    <col min="13569" max="13569" width="13.42578125" style="4" customWidth="1"/>
    <col min="13570" max="13570" width="10.7109375" style="4" customWidth="1"/>
    <col min="13571" max="13571" width="9.140625" style="4"/>
    <col min="13572" max="13572" width="5.5703125" style="4" customWidth="1"/>
    <col min="13573" max="13573" width="10.28515625" style="4" customWidth="1"/>
    <col min="13574" max="13574" width="17.7109375" style="4" customWidth="1"/>
    <col min="13575" max="13575" width="13.28515625" style="4" customWidth="1"/>
    <col min="13576" max="13576" width="9.140625" style="4" customWidth="1"/>
    <col min="13577" max="13823" width="9.140625" style="4"/>
    <col min="13824" max="13824" width="10.5703125" style="4" customWidth="1"/>
    <col min="13825" max="13825" width="13.42578125" style="4" customWidth="1"/>
    <col min="13826" max="13826" width="10.7109375" style="4" customWidth="1"/>
    <col min="13827" max="13827" width="9.140625" style="4"/>
    <col min="13828" max="13828" width="5.5703125" style="4" customWidth="1"/>
    <col min="13829" max="13829" width="10.28515625" style="4" customWidth="1"/>
    <col min="13830" max="13830" width="17.7109375" style="4" customWidth="1"/>
    <col min="13831" max="13831" width="13.28515625" style="4" customWidth="1"/>
    <col min="13832" max="13832" width="9.140625" style="4" customWidth="1"/>
    <col min="13833" max="14079" width="9.140625" style="4"/>
    <col min="14080" max="14080" width="10.5703125" style="4" customWidth="1"/>
    <col min="14081" max="14081" width="13.42578125" style="4" customWidth="1"/>
    <col min="14082" max="14082" width="10.7109375" style="4" customWidth="1"/>
    <col min="14083" max="14083" width="9.140625" style="4"/>
    <col min="14084" max="14084" width="5.5703125" style="4" customWidth="1"/>
    <col min="14085" max="14085" width="10.28515625" style="4" customWidth="1"/>
    <col min="14086" max="14086" width="17.7109375" style="4" customWidth="1"/>
    <col min="14087" max="14087" width="13.28515625" style="4" customWidth="1"/>
    <col min="14088" max="14088" width="9.140625" style="4" customWidth="1"/>
    <col min="14089" max="14335" width="9.140625" style="4"/>
    <col min="14336" max="14336" width="10.5703125" style="4" customWidth="1"/>
    <col min="14337" max="14337" width="13.42578125" style="4" customWidth="1"/>
    <col min="14338" max="14338" width="10.7109375" style="4" customWidth="1"/>
    <col min="14339" max="14339" width="9.140625" style="4"/>
    <col min="14340" max="14340" width="5.5703125" style="4" customWidth="1"/>
    <col min="14341" max="14341" width="10.28515625" style="4" customWidth="1"/>
    <col min="14342" max="14342" width="17.7109375" style="4" customWidth="1"/>
    <col min="14343" max="14343" width="13.28515625" style="4" customWidth="1"/>
    <col min="14344" max="14344" width="9.140625" style="4" customWidth="1"/>
    <col min="14345" max="14591" width="9.140625" style="4"/>
    <col min="14592" max="14592" width="10.5703125" style="4" customWidth="1"/>
    <col min="14593" max="14593" width="13.42578125" style="4" customWidth="1"/>
    <col min="14594" max="14594" width="10.7109375" style="4" customWidth="1"/>
    <col min="14595" max="14595" width="9.140625" style="4"/>
    <col min="14596" max="14596" width="5.5703125" style="4" customWidth="1"/>
    <col min="14597" max="14597" width="10.28515625" style="4" customWidth="1"/>
    <col min="14598" max="14598" width="17.7109375" style="4" customWidth="1"/>
    <col min="14599" max="14599" width="13.28515625" style="4" customWidth="1"/>
    <col min="14600" max="14600" width="9.140625" style="4" customWidth="1"/>
    <col min="14601" max="14847" width="9.140625" style="4"/>
    <col min="14848" max="14848" width="10.5703125" style="4" customWidth="1"/>
    <col min="14849" max="14849" width="13.42578125" style="4" customWidth="1"/>
    <col min="14850" max="14850" width="10.7109375" style="4" customWidth="1"/>
    <col min="14851" max="14851" width="9.140625" style="4"/>
    <col min="14852" max="14852" width="5.5703125" style="4" customWidth="1"/>
    <col min="14853" max="14853" width="10.28515625" style="4" customWidth="1"/>
    <col min="14854" max="14854" width="17.7109375" style="4" customWidth="1"/>
    <col min="14855" max="14855" width="13.28515625" style="4" customWidth="1"/>
    <col min="14856" max="14856" width="9.140625" style="4" customWidth="1"/>
    <col min="14857" max="15103" width="9.140625" style="4"/>
    <col min="15104" max="15104" width="10.5703125" style="4" customWidth="1"/>
    <col min="15105" max="15105" width="13.42578125" style="4" customWidth="1"/>
    <col min="15106" max="15106" width="10.7109375" style="4" customWidth="1"/>
    <col min="15107" max="15107" width="9.140625" style="4"/>
    <col min="15108" max="15108" width="5.5703125" style="4" customWidth="1"/>
    <col min="15109" max="15109" width="10.28515625" style="4" customWidth="1"/>
    <col min="15110" max="15110" width="17.7109375" style="4" customWidth="1"/>
    <col min="15111" max="15111" width="13.28515625" style="4" customWidth="1"/>
    <col min="15112" max="15112" width="9.140625" style="4" customWidth="1"/>
    <col min="15113" max="15359" width="9.140625" style="4"/>
    <col min="15360" max="15360" width="10.5703125" style="4" customWidth="1"/>
    <col min="15361" max="15361" width="13.42578125" style="4" customWidth="1"/>
    <col min="15362" max="15362" width="10.7109375" style="4" customWidth="1"/>
    <col min="15363" max="15363" width="9.140625" style="4"/>
    <col min="15364" max="15364" width="5.5703125" style="4" customWidth="1"/>
    <col min="15365" max="15365" width="10.28515625" style="4" customWidth="1"/>
    <col min="15366" max="15366" width="17.7109375" style="4" customWidth="1"/>
    <col min="15367" max="15367" width="13.28515625" style="4" customWidth="1"/>
    <col min="15368" max="15368" width="9.140625" style="4" customWidth="1"/>
    <col min="15369" max="15615" width="9.140625" style="4"/>
    <col min="15616" max="15616" width="10.5703125" style="4" customWidth="1"/>
    <col min="15617" max="15617" width="13.42578125" style="4" customWidth="1"/>
    <col min="15618" max="15618" width="10.7109375" style="4" customWidth="1"/>
    <col min="15619" max="15619" width="9.140625" style="4"/>
    <col min="15620" max="15620" width="5.5703125" style="4" customWidth="1"/>
    <col min="15621" max="15621" width="10.28515625" style="4" customWidth="1"/>
    <col min="15622" max="15622" width="17.7109375" style="4" customWidth="1"/>
    <col min="15623" max="15623" width="13.28515625" style="4" customWidth="1"/>
    <col min="15624" max="15624" width="9.140625" style="4" customWidth="1"/>
    <col min="15625" max="15871" width="9.140625" style="4"/>
    <col min="15872" max="15872" width="10.5703125" style="4" customWidth="1"/>
    <col min="15873" max="15873" width="13.42578125" style="4" customWidth="1"/>
    <col min="15874" max="15874" width="10.7109375" style="4" customWidth="1"/>
    <col min="15875" max="15875" width="9.140625" style="4"/>
    <col min="15876" max="15876" width="5.5703125" style="4" customWidth="1"/>
    <col min="15877" max="15877" width="10.28515625" style="4" customWidth="1"/>
    <col min="15878" max="15878" width="17.7109375" style="4" customWidth="1"/>
    <col min="15879" max="15879" width="13.28515625" style="4" customWidth="1"/>
    <col min="15880" max="15880" width="9.140625" style="4" customWidth="1"/>
    <col min="15881" max="16127" width="9.140625" style="4"/>
    <col min="16128" max="16128" width="10.5703125" style="4" customWidth="1"/>
    <col min="16129" max="16129" width="13.42578125" style="4" customWidth="1"/>
    <col min="16130" max="16130" width="10.7109375" style="4" customWidth="1"/>
    <col min="16131" max="16131" width="9.140625" style="4"/>
    <col min="16132" max="16132" width="5.5703125" style="4" customWidth="1"/>
    <col min="16133" max="16133" width="10.28515625" style="4" customWidth="1"/>
    <col min="16134" max="16134" width="17.7109375" style="4" customWidth="1"/>
    <col min="16135" max="16135" width="13.28515625" style="4" customWidth="1"/>
    <col min="16136" max="16136" width="9.140625" style="4" customWidth="1"/>
    <col min="16137" max="16384" width="9.140625" style="4"/>
  </cols>
  <sheetData>
    <row r="1" spans="1:10" ht="21" customHeight="1">
      <c r="A1" s="223" t="s">
        <v>48</v>
      </c>
      <c r="B1" s="223"/>
      <c r="C1" s="223"/>
      <c r="D1" s="223"/>
      <c r="E1" s="223"/>
      <c r="F1" s="223"/>
      <c r="G1" s="223"/>
      <c r="H1" s="223"/>
    </row>
    <row r="2" spans="1:10" ht="13.5">
      <c r="A2" s="224"/>
      <c r="B2" s="224"/>
      <c r="C2" s="224"/>
      <c r="D2" s="224"/>
      <c r="E2" s="224"/>
      <c r="F2" s="224"/>
      <c r="G2" s="224"/>
      <c r="H2" s="224"/>
    </row>
    <row r="3" spans="1:10" ht="38.25" customHeight="1">
      <c r="A3" s="225" t="s">
        <v>191</v>
      </c>
      <c r="B3" s="226"/>
      <c r="C3" s="226"/>
      <c r="D3" s="226"/>
      <c r="E3" s="226"/>
      <c r="F3" s="226"/>
      <c r="G3" s="226"/>
      <c r="H3" s="226"/>
    </row>
    <row r="4" spans="1:10" ht="67.5" customHeight="1">
      <c r="A4" s="227" t="s">
        <v>124</v>
      </c>
      <c r="B4" s="228"/>
      <c r="C4" s="228"/>
      <c r="D4" s="228"/>
      <c r="E4" s="228"/>
      <c r="F4" s="228"/>
      <c r="G4" s="228"/>
      <c r="H4" s="228"/>
    </row>
    <row r="5" spans="1:10" ht="81.75" customHeight="1">
      <c r="A5" s="227" t="s">
        <v>125</v>
      </c>
      <c r="B5" s="228"/>
      <c r="C5" s="228"/>
      <c r="D5" s="228"/>
      <c r="E5" s="228"/>
      <c r="F5" s="228"/>
      <c r="G5" s="228"/>
      <c r="H5" s="228"/>
    </row>
    <row r="6" spans="1:10" ht="87.75" customHeight="1">
      <c r="A6" s="219" t="s">
        <v>145</v>
      </c>
      <c r="B6" s="220"/>
      <c r="C6" s="220"/>
      <c r="D6" s="220"/>
      <c r="E6" s="220"/>
      <c r="F6" s="220"/>
      <c r="G6" s="220"/>
      <c r="H6" s="220"/>
      <c r="J6" s="4">
        <f>1.0657*1.02*1.05</f>
        <v>1.1413647000000002</v>
      </c>
    </row>
    <row r="7" spans="1:10" ht="62.25" customHeight="1">
      <c r="A7" s="219" t="s">
        <v>195</v>
      </c>
      <c r="B7" s="220"/>
      <c r="C7" s="220"/>
      <c r="D7" s="220"/>
      <c r="E7" s="220"/>
      <c r="F7" s="220"/>
      <c r="G7" s="220"/>
      <c r="H7" s="220"/>
    </row>
    <row r="8" spans="1:10" ht="131.25" customHeight="1">
      <c r="A8" s="221" t="s">
        <v>126</v>
      </c>
      <c r="B8" s="221"/>
      <c r="C8" s="221"/>
      <c r="D8" s="221"/>
      <c r="E8" s="221"/>
      <c r="F8" s="221"/>
      <c r="G8" s="221"/>
      <c r="H8" s="221"/>
    </row>
    <row r="9" spans="1:10" ht="16.5">
      <c r="A9" s="220"/>
      <c r="B9" s="220"/>
      <c r="C9" s="220"/>
      <c r="D9" s="220"/>
      <c r="E9" s="220"/>
      <c r="F9" s="220"/>
      <c r="G9" s="220"/>
      <c r="H9" s="220"/>
    </row>
    <row r="10" spans="1:10" ht="13.5">
      <c r="A10" s="31" t="s">
        <v>49</v>
      </c>
      <c r="B10" s="31"/>
      <c r="C10" s="31"/>
      <c r="D10" s="31"/>
      <c r="E10" s="31"/>
      <c r="F10" s="31"/>
      <c r="G10" s="31"/>
      <c r="H10" s="31"/>
    </row>
    <row r="11" spans="1:10" ht="13.5">
      <c r="A11" s="31"/>
      <c r="B11" s="31"/>
      <c r="C11" s="31"/>
      <c r="D11" s="31"/>
      <c r="E11" s="31"/>
      <c r="F11" s="31"/>
      <c r="G11" s="31"/>
      <c r="H11" s="31"/>
    </row>
    <row r="12" spans="1:10" ht="15" customHeight="1">
      <c r="A12" s="222" t="s">
        <v>50</v>
      </c>
      <c r="B12" s="222"/>
      <c r="C12" s="222"/>
      <c r="D12" s="222"/>
      <c r="E12" s="222"/>
      <c r="F12" s="222"/>
      <c r="G12" s="114">
        <f>Ampop!H41</f>
        <v>5270.0253593906536</v>
      </c>
      <c r="H12" s="33" t="s">
        <v>51</v>
      </c>
    </row>
    <row r="13" spans="1:10" ht="15" customHeight="1">
      <c r="A13" s="222"/>
      <c r="B13" s="222"/>
      <c r="C13" s="222"/>
      <c r="D13" s="222"/>
      <c r="E13" s="222"/>
      <c r="F13" s="222"/>
      <c r="G13" s="32"/>
      <c r="H13" s="34"/>
    </row>
    <row r="14" spans="1:10" ht="13.5">
      <c r="A14" s="31"/>
      <c r="B14" s="31"/>
      <c r="C14" s="31"/>
      <c r="D14" s="31"/>
      <c r="E14" s="31"/>
      <c r="F14" s="31"/>
      <c r="G14" s="31"/>
      <c r="H14" s="31"/>
    </row>
    <row r="15" spans="1:10" ht="13.5">
      <c r="A15" s="31"/>
      <c r="B15" s="31"/>
      <c r="C15" s="31" t="s">
        <v>52</v>
      </c>
      <c r="D15" s="31"/>
      <c r="E15" s="31"/>
      <c r="F15" s="31"/>
      <c r="G15" s="31" t="s">
        <v>10</v>
      </c>
      <c r="H15" s="31"/>
    </row>
    <row r="16" spans="1:10" ht="13.5">
      <c r="A16" s="31"/>
      <c r="B16" s="31"/>
      <c r="C16" s="31"/>
      <c r="D16" s="31"/>
      <c r="E16" s="31"/>
      <c r="F16" s="31"/>
      <c r="G16" s="31"/>
      <c r="H16" s="31"/>
    </row>
  </sheetData>
  <mergeCells count="11">
    <mergeCell ref="A6:H6"/>
    <mergeCell ref="A1:H1"/>
    <mergeCell ref="A2:H2"/>
    <mergeCell ref="A3:H3"/>
    <mergeCell ref="A4:H4"/>
    <mergeCell ref="A5:H5"/>
    <mergeCell ref="A7:H7"/>
    <mergeCell ref="A8:H8"/>
    <mergeCell ref="A9:H9"/>
    <mergeCell ref="A12:F12"/>
    <mergeCell ref="A13:F13"/>
  </mergeCells>
  <pageMargins left="0.74803149606299213" right="0.35433070866141736"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P87"/>
  <sheetViews>
    <sheetView view="pageBreakPreview" zoomScale="70" zoomScaleNormal="85" zoomScaleSheetLayoutView="70" workbookViewId="0">
      <selection activeCell="C16" sqref="C16:C17"/>
    </sheetView>
  </sheetViews>
  <sheetFormatPr defaultRowHeight="14.25"/>
  <cols>
    <col min="1" max="1" width="6" style="40" customWidth="1"/>
    <col min="2" max="2" width="16.28515625" style="40" customWidth="1"/>
    <col min="3" max="3" width="43.140625" style="40" customWidth="1"/>
    <col min="4" max="4" width="20.140625" style="40" customWidth="1"/>
    <col min="5" max="5" width="17" style="40" customWidth="1"/>
    <col min="6" max="6" width="19.140625" style="40" customWidth="1"/>
    <col min="7" max="7" width="16.140625" style="40" customWidth="1"/>
    <col min="8" max="8" width="19.140625" style="40" customWidth="1"/>
    <col min="9" max="9" width="15.28515625" style="40" customWidth="1"/>
    <col min="10" max="10" width="11.5703125" style="40" bestFit="1" customWidth="1"/>
    <col min="11" max="11" width="9.5703125" style="40" bestFit="1" customWidth="1"/>
    <col min="12" max="256" width="9.140625" style="40"/>
    <col min="257" max="257" width="5.140625" style="40" customWidth="1"/>
    <col min="258" max="258" width="16.28515625" style="40" customWidth="1"/>
    <col min="259" max="259" width="43.140625" style="40" customWidth="1"/>
    <col min="260" max="260" width="20.140625" style="40" customWidth="1"/>
    <col min="261" max="261" width="18.28515625" style="40" customWidth="1"/>
    <col min="262" max="262" width="19.140625" style="40" customWidth="1"/>
    <col min="263" max="263" width="16.7109375" style="40" customWidth="1"/>
    <col min="264" max="264" width="19.140625" style="40" customWidth="1"/>
    <col min="265" max="265" width="15.28515625" style="40" customWidth="1"/>
    <col min="266" max="266" width="11.5703125" style="40" bestFit="1" customWidth="1"/>
    <col min="267" max="267" width="9.5703125" style="40" bestFit="1" customWidth="1"/>
    <col min="268" max="512" width="9.140625" style="40"/>
    <col min="513" max="513" width="5.140625" style="40" customWidth="1"/>
    <col min="514" max="514" width="16.28515625" style="40" customWidth="1"/>
    <col min="515" max="515" width="43.140625" style="40" customWidth="1"/>
    <col min="516" max="516" width="20.140625" style="40" customWidth="1"/>
    <col min="517" max="517" width="18.28515625" style="40" customWidth="1"/>
    <col min="518" max="518" width="19.140625" style="40" customWidth="1"/>
    <col min="519" max="519" width="16.7109375" style="40" customWidth="1"/>
    <col min="520" max="520" width="19.140625" style="40" customWidth="1"/>
    <col min="521" max="521" width="15.28515625" style="40" customWidth="1"/>
    <col min="522" max="522" width="11.5703125" style="40" bestFit="1" customWidth="1"/>
    <col min="523" max="523" width="9.5703125" style="40" bestFit="1" customWidth="1"/>
    <col min="524" max="768" width="9.140625" style="40"/>
    <col min="769" max="769" width="5.140625" style="40" customWidth="1"/>
    <col min="770" max="770" width="16.28515625" style="40" customWidth="1"/>
    <col min="771" max="771" width="43.140625" style="40" customWidth="1"/>
    <col min="772" max="772" width="20.140625" style="40" customWidth="1"/>
    <col min="773" max="773" width="18.28515625" style="40" customWidth="1"/>
    <col min="774" max="774" width="19.140625" style="40" customWidth="1"/>
    <col min="775" max="775" width="16.7109375" style="40" customWidth="1"/>
    <col min="776" max="776" width="19.140625" style="40" customWidth="1"/>
    <col min="777" max="777" width="15.28515625" style="40" customWidth="1"/>
    <col min="778" max="778" width="11.5703125" style="40" bestFit="1" customWidth="1"/>
    <col min="779" max="779" width="9.5703125" style="40" bestFit="1" customWidth="1"/>
    <col min="780" max="1024" width="9.140625" style="40"/>
    <col min="1025" max="1025" width="5.140625" style="40" customWidth="1"/>
    <col min="1026" max="1026" width="16.28515625" style="40" customWidth="1"/>
    <col min="1027" max="1027" width="43.140625" style="40" customWidth="1"/>
    <col min="1028" max="1028" width="20.140625" style="40" customWidth="1"/>
    <col min="1029" max="1029" width="18.28515625" style="40" customWidth="1"/>
    <col min="1030" max="1030" width="19.140625" style="40" customWidth="1"/>
    <col min="1031" max="1031" width="16.7109375" style="40" customWidth="1"/>
    <col min="1032" max="1032" width="19.140625" style="40" customWidth="1"/>
    <col min="1033" max="1033" width="15.28515625" style="40" customWidth="1"/>
    <col min="1034" max="1034" width="11.5703125" style="40" bestFit="1" customWidth="1"/>
    <col min="1035" max="1035" width="9.5703125" style="40" bestFit="1" customWidth="1"/>
    <col min="1036" max="1280" width="9.140625" style="40"/>
    <col min="1281" max="1281" width="5.140625" style="40" customWidth="1"/>
    <col min="1282" max="1282" width="16.28515625" style="40" customWidth="1"/>
    <col min="1283" max="1283" width="43.140625" style="40" customWidth="1"/>
    <col min="1284" max="1284" width="20.140625" style="40" customWidth="1"/>
    <col min="1285" max="1285" width="18.28515625" style="40" customWidth="1"/>
    <col min="1286" max="1286" width="19.140625" style="40" customWidth="1"/>
    <col min="1287" max="1287" width="16.7109375" style="40" customWidth="1"/>
    <col min="1288" max="1288" width="19.140625" style="40" customWidth="1"/>
    <col min="1289" max="1289" width="15.28515625" style="40" customWidth="1"/>
    <col min="1290" max="1290" width="11.5703125" style="40" bestFit="1" customWidth="1"/>
    <col min="1291" max="1291" width="9.5703125" style="40" bestFit="1" customWidth="1"/>
    <col min="1292" max="1536" width="9.140625" style="40"/>
    <col min="1537" max="1537" width="5.140625" style="40" customWidth="1"/>
    <col min="1538" max="1538" width="16.28515625" style="40" customWidth="1"/>
    <col min="1539" max="1539" width="43.140625" style="40" customWidth="1"/>
    <col min="1540" max="1540" width="20.140625" style="40" customWidth="1"/>
    <col min="1541" max="1541" width="18.28515625" style="40" customWidth="1"/>
    <col min="1542" max="1542" width="19.140625" style="40" customWidth="1"/>
    <col min="1543" max="1543" width="16.7109375" style="40" customWidth="1"/>
    <col min="1544" max="1544" width="19.140625" style="40" customWidth="1"/>
    <col min="1545" max="1545" width="15.28515625" style="40" customWidth="1"/>
    <col min="1546" max="1546" width="11.5703125" style="40" bestFit="1" customWidth="1"/>
    <col min="1547" max="1547" width="9.5703125" style="40" bestFit="1" customWidth="1"/>
    <col min="1548" max="1792" width="9.140625" style="40"/>
    <col min="1793" max="1793" width="5.140625" style="40" customWidth="1"/>
    <col min="1794" max="1794" width="16.28515625" style="40" customWidth="1"/>
    <col min="1795" max="1795" width="43.140625" style="40" customWidth="1"/>
    <col min="1796" max="1796" width="20.140625" style="40" customWidth="1"/>
    <col min="1797" max="1797" width="18.28515625" style="40" customWidth="1"/>
    <col min="1798" max="1798" width="19.140625" style="40" customWidth="1"/>
    <col min="1799" max="1799" width="16.7109375" style="40" customWidth="1"/>
    <col min="1800" max="1800" width="19.140625" style="40" customWidth="1"/>
    <col min="1801" max="1801" width="15.28515625" style="40" customWidth="1"/>
    <col min="1802" max="1802" width="11.5703125" style="40" bestFit="1" customWidth="1"/>
    <col min="1803" max="1803" width="9.5703125" style="40" bestFit="1" customWidth="1"/>
    <col min="1804" max="2048" width="9.140625" style="40"/>
    <col min="2049" max="2049" width="5.140625" style="40" customWidth="1"/>
    <col min="2050" max="2050" width="16.28515625" style="40" customWidth="1"/>
    <col min="2051" max="2051" width="43.140625" style="40" customWidth="1"/>
    <col min="2052" max="2052" width="20.140625" style="40" customWidth="1"/>
    <col min="2053" max="2053" width="18.28515625" style="40" customWidth="1"/>
    <col min="2054" max="2054" width="19.140625" style="40" customWidth="1"/>
    <col min="2055" max="2055" width="16.7109375" style="40" customWidth="1"/>
    <col min="2056" max="2056" width="19.140625" style="40" customWidth="1"/>
    <col min="2057" max="2057" width="15.28515625" style="40" customWidth="1"/>
    <col min="2058" max="2058" width="11.5703125" style="40" bestFit="1" customWidth="1"/>
    <col min="2059" max="2059" width="9.5703125" style="40" bestFit="1" customWidth="1"/>
    <col min="2060" max="2304" width="9.140625" style="40"/>
    <col min="2305" max="2305" width="5.140625" style="40" customWidth="1"/>
    <col min="2306" max="2306" width="16.28515625" style="40" customWidth="1"/>
    <col min="2307" max="2307" width="43.140625" style="40" customWidth="1"/>
    <col min="2308" max="2308" width="20.140625" style="40" customWidth="1"/>
    <col min="2309" max="2309" width="18.28515625" style="40" customWidth="1"/>
    <col min="2310" max="2310" width="19.140625" style="40" customWidth="1"/>
    <col min="2311" max="2311" width="16.7109375" style="40" customWidth="1"/>
    <col min="2312" max="2312" width="19.140625" style="40" customWidth="1"/>
    <col min="2313" max="2313" width="15.28515625" style="40" customWidth="1"/>
    <col min="2314" max="2314" width="11.5703125" style="40" bestFit="1" customWidth="1"/>
    <col min="2315" max="2315" width="9.5703125" style="40" bestFit="1" customWidth="1"/>
    <col min="2316" max="2560" width="9.140625" style="40"/>
    <col min="2561" max="2561" width="5.140625" style="40" customWidth="1"/>
    <col min="2562" max="2562" width="16.28515625" style="40" customWidth="1"/>
    <col min="2563" max="2563" width="43.140625" style="40" customWidth="1"/>
    <col min="2564" max="2564" width="20.140625" style="40" customWidth="1"/>
    <col min="2565" max="2565" width="18.28515625" style="40" customWidth="1"/>
    <col min="2566" max="2566" width="19.140625" style="40" customWidth="1"/>
    <col min="2567" max="2567" width="16.7109375" style="40" customWidth="1"/>
    <col min="2568" max="2568" width="19.140625" style="40" customWidth="1"/>
    <col min="2569" max="2569" width="15.28515625" style="40" customWidth="1"/>
    <col min="2570" max="2570" width="11.5703125" style="40" bestFit="1" customWidth="1"/>
    <col min="2571" max="2571" width="9.5703125" style="40" bestFit="1" customWidth="1"/>
    <col min="2572" max="2816" width="9.140625" style="40"/>
    <col min="2817" max="2817" width="5.140625" style="40" customWidth="1"/>
    <col min="2818" max="2818" width="16.28515625" style="40" customWidth="1"/>
    <col min="2819" max="2819" width="43.140625" style="40" customWidth="1"/>
    <col min="2820" max="2820" width="20.140625" style="40" customWidth="1"/>
    <col min="2821" max="2821" width="18.28515625" style="40" customWidth="1"/>
    <col min="2822" max="2822" width="19.140625" style="40" customWidth="1"/>
    <col min="2823" max="2823" width="16.7109375" style="40" customWidth="1"/>
    <col min="2824" max="2824" width="19.140625" style="40" customWidth="1"/>
    <col min="2825" max="2825" width="15.28515625" style="40" customWidth="1"/>
    <col min="2826" max="2826" width="11.5703125" style="40" bestFit="1" customWidth="1"/>
    <col min="2827" max="2827" width="9.5703125" style="40" bestFit="1" customWidth="1"/>
    <col min="2828" max="3072" width="9.140625" style="40"/>
    <col min="3073" max="3073" width="5.140625" style="40" customWidth="1"/>
    <col min="3074" max="3074" width="16.28515625" style="40" customWidth="1"/>
    <col min="3075" max="3075" width="43.140625" style="40" customWidth="1"/>
    <col min="3076" max="3076" width="20.140625" style="40" customWidth="1"/>
    <col min="3077" max="3077" width="18.28515625" style="40" customWidth="1"/>
    <col min="3078" max="3078" width="19.140625" style="40" customWidth="1"/>
    <col min="3079" max="3079" width="16.7109375" style="40" customWidth="1"/>
    <col min="3080" max="3080" width="19.140625" style="40" customWidth="1"/>
    <col min="3081" max="3081" width="15.28515625" style="40" customWidth="1"/>
    <col min="3082" max="3082" width="11.5703125" style="40" bestFit="1" customWidth="1"/>
    <col min="3083" max="3083" width="9.5703125" style="40" bestFit="1" customWidth="1"/>
    <col min="3084" max="3328" width="9.140625" style="40"/>
    <col min="3329" max="3329" width="5.140625" style="40" customWidth="1"/>
    <col min="3330" max="3330" width="16.28515625" style="40" customWidth="1"/>
    <col min="3331" max="3331" width="43.140625" style="40" customWidth="1"/>
    <col min="3332" max="3332" width="20.140625" style="40" customWidth="1"/>
    <col min="3333" max="3333" width="18.28515625" style="40" customWidth="1"/>
    <col min="3334" max="3334" width="19.140625" style="40" customWidth="1"/>
    <col min="3335" max="3335" width="16.7109375" style="40" customWidth="1"/>
    <col min="3336" max="3336" width="19.140625" style="40" customWidth="1"/>
    <col min="3337" max="3337" width="15.28515625" style="40" customWidth="1"/>
    <col min="3338" max="3338" width="11.5703125" style="40" bestFit="1" customWidth="1"/>
    <col min="3339" max="3339" width="9.5703125" style="40" bestFit="1" customWidth="1"/>
    <col min="3340" max="3584" width="9.140625" style="40"/>
    <col min="3585" max="3585" width="5.140625" style="40" customWidth="1"/>
    <col min="3586" max="3586" width="16.28515625" style="40" customWidth="1"/>
    <col min="3587" max="3587" width="43.140625" style="40" customWidth="1"/>
    <col min="3588" max="3588" width="20.140625" style="40" customWidth="1"/>
    <col min="3589" max="3589" width="18.28515625" style="40" customWidth="1"/>
    <col min="3590" max="3590" width="19.140625" style="40" customWidth="1"/>
    <col min="3591" max="3591" width="16.7109375" style="40" customWidth="1"/>
    <col min="3592" max="3592" width="19.140625" style="40" customWidth="1"/>
    <col min="3593" max="3593" width="15.28515625" style="40" customWidth="1"/>
    <col min="3594" max="3594" width="11.5703125" style="40" bestFit="1" customWidth="1"/>
    <col min="3595" max="3595" width="9.5703125" style="40" bestFit="1" customWidth="1"/>
    <col min="3596" max="3840" width="9.140625" style="40"/>
    <col min="3841" max="3841" width="5.140625" style="40" customWidth="1"/>
    <col min="3842" max="3842" width="16.28515625" style="40" customWidth="1"/>
    <col min="3843" max="3843" width="43.140625" style="40" customWidth="1"/>
    <col min="3844" max="3844" width="20.140625" style="40" customWidth="1"/>
    <col min="3845" max="3845" width="18.28515625" style="40" customWidth="1"/>
    <col min="3846" max="3846" width="19.140625" style="40" customWidth="1"/>
    <col min="3847" max="3847" width="16.7109375" style="40" customWidth="1"/>
    <col min="3848" max="3848" width="19.140625" style="40" customWidth="1"/>
    <col min="3849" max="3849" width="15.28515625" style="40" customWidth="1"/>
    <col min="3850" max="3850" width="11.5703125" style="40" bestFit="1" customWidth="1"/>
    <col min="3851" max="3851" width="9.5703125" style="40" bestFit="1" customWidth="1"/>
    <col min="3852" max="4096" width="9.140625" style="40"/>
    <col min="4097" max="4097" width="5.140625" style="40" customWidth="1"/>
    <col min="4098" max="4098" width="16.28515625" style="40" customWidth="1"/>
    <col min="4099" max="4099" width="43.140625" style="40" customWidth="1"/>
    <col min="4100" max="4100" width="20.140625" style="40" customWidth="1"/>
    <col min="4101" max="4101" width="18.28515625" style="40" customWidth="1"/>
    <col min="4102" max="4102" width="19.140625" style="40" customWidth="1"/>
    <col min="4103" max="4103" width="16.7109375" style="40" customWidth="1"/>
    <col min="4104" max="4104" width="19.140625" style="40" customWidth="1"/>
    <col min="4105" max="4105" width="15.28515625" style="40" customWidth="1"/>
    <col min="4106" max="4106" width="11.5703125" style="40" bestFit="1" customWidth="1"/>
    <col min="4107" max="4107" width="9.5703125" style="40" bestFit="1" customWidth="1"/>
    <col min="4108" max="4352" width="9.140625" style="40"/>
    <col min="4353" max="4353" width="5.140625" style="40" customWidth="1"/>
    <col min="4354" max="4354" width="16.28515625" style="40" customWidth="1"/>
    <col min="4355" max="4355" width="43.140625" style="40" customWidth="1"/>
    <col min="4356" max="4356" width="20.140625" style="40" customWidth="1"/>
    <col min="4357" max="4357" width="18.28515625" style="40" customWidth="1"/>
    <col min="4358" max="4358" width="19.140625" style="40" customWidth="1"/>
    <col min="4359" max="4359" width="16.7109375" style="40" customWidth="1"/>
    <col min="4360" max="4360" width="19.140625" style="40" customWidth="1"/>
    <col min="4361" max="4361" width="15.28515625" style="40" customWidth="1"/>
    <col min="4362" max="4362" width="11.5703125" style="40" bestFit="1" customWidth="1"/>
    <col min="4363" max="4363" width="9.5703125" style="40" bestFit="1" customWidth="1"/>
    <col min="4364" max="4608" width="9.140625" style="40"/>
    <col min="4609" max="4609" width="5.140625" style="40" customWidth="1"/>
    <col min="4610" max="4610" width="16.28515625" style="40" customWidth="1"/>
    <col min="4611" max="4611" width="43.140625" style="40" customWidth="1"/>
    <col min="4612" max="4612" width="20.140625" style="40" customWidth="1"/>
    <col min="4613" max="4613" width="18.28515625" style="40" customWidth="1"/>
    <col min="4614" max="4614" width="19.140625" style="40" customWidth="1"/>
    <col min="4615" max="4615" width="16.7109375" style="40" customWidth="1"/>
    <col min="4616" max="4616" width="19.140625" style="40" customWidth="1"/>
    <col min="4617" max="4617" width="15.28515625" style="40" customWidth="1"/>
    <col min="4618" max="4618" width="11.5703125" style="40" bestFit="1" customWidth="1"/>
    <col min="4619" max="4619" width="9.5703125" style="40" bestFit="1" customWidth="1"/>
    <col min="4620" max="4864" width="9.140625" style="40"/>
    <col min="4865" max="4865" width="5.140625" style="40" customWidth="1"/>
    <col min="4866" max="4866" width="16.28515625" style="40" customWidth="1"/>
    <col min="4867" max="4867" width="43.140625" style="40" customWidth="1"/>
    <col min="4868" max="4868" width="20.140625" style="40" customWidth="1"/>
    <col min="4869" max="4869" width="18.28515625" style="40" customWidth="1"/>
    <col min="4870" max="4870" width="19.140625" style="40" customWidth="1"/>
    <col min="4871" max="4871" width="16.7109375" style="40" customWidth="1"/>
    <col min="4872" max="4872" width="19.140625" style="40" customWidth="1"/>
    <col min="4873" max="4873" width="15.28515625" style="40" customWidth="1"/>
    <col min="4874" max="4874" width="11.5703125" style="40" bestFit="1" customWidth="1"/>
    <col min="4875" max="4875" width="9.5703125" style="40" bestFit="1" customWidth="1"/>
    <col min="4876" max="5120" width="9.140625" style="40"/>
    <col min="5121" max="5121" width="5.140625" style="40" customWidth="1"/>
    <col min="5122" max="5122" width="16.28515625" style="40" customWidth="1"/>
    <col min="5123" max="5123" width="43.140625" style="40" customWidth="1"/>
    <col min="5124" max="5124" width="20.140625" style="40" customWidth="1"/>
    <col min="5125" max="5125" width="18.28515625" style="40" customWidth="1"/>
    <col min="5126" max="5126" width="19.140625" style="40" customWidth="1"/>
    <col min="5127" max="5127" width="16.7109375" style="40" customWidth="1"/>
    <col min="5128" max="5128" width="19.140625" style="40" customWidth="1"/>
    <col min="5129" max="5129" width="15.28515625" style="40" customWidth="1"/>
    <col min="5130" max="5130" width="11.5703125" style="40" bestFit="1" customWidth="1"/>
    <col min="5131" max="5131" width="9.5703125" style="40" bestFit="1" customWidth="1"/>
    <col min="5132" max="5376" width="9.140625" style="40"/>
    <col min="5377" max="5377" width="5.140625" style="40" customWidth="1"/>
    <col min="5378" max="5378" width="16.28515625" style="40" customWidth="1"/>
    <col min="5379" max="5379" width="43.140625" style="40" customWidth="1"/>
    <col min="5380" max="5380" width="20.140625" style="40" customWidth="1"/>
    <col min="5381" max="5381" width="18.28515625" style="40" customWidth="1"/>
    <col min="5382" max="5382" width="19.140625" style="40" customWidth="1"/>
    <col min="5383" max="5383" width="16.7109375" style="40" customWidth="1"/>
    <col min="5384" max="5384" width="19.140625" style="40" customWidth="1"/>
    <col min="5385" max="5385" width="15.28515625" style="40" customWidth="1"/>
    <col min="5386" max="5386" width="11.5703125" style="40" bestFit="1" customWidth="1"/>
    <col min="5387" max="5387" width="9.5703125" style="40" bestFit="1" customWidth="1"/>
    <col min="5388" max="5632" width="9.140625" style="40"/>
    <col min="5633" max="5633" width="5.140625" style="40" customWidth="1"/>
    <col min="5634" max="5634" width="16.28515625" style="40" customWidth="1"/>
    <col min="5635" max="5635" width="43.140625" style="40" customWidth="1"/>
    <col min="5636" max="5636" width="20.140625" style="40" customWidth="1"/>
    <col min="5637" max="5637" width="18.28515625" style="40" customWidth="1"/>
    <col min="5638" max="5638" width="19.140625" style="40" customWidth="1"/>
    <col min="5639" max="5639" width="16.7109375" style="40" customWidth="1"/>
    <col min="5640" max="5640" width="19.140625" style="40" customWidth="1"/>
    <col min="5641" max="5641" width="15.28515625" style="40" customWidth="1"/>
    <col min="5642" max="5642" width="11.5703125" style="40" bestFit="1" customWidth="1"/>
    <col min="5643" max="5643" width="9.5703125" style="40" bestFit="1" customWidth="1"/>
    <col min="5644" max="5888" width="9.140625" style="40"/>
    <col min="5889" max="5889" width="5.140625" style="40" customWidth="1"/>
    <col min="5890" max="5890" width="16.28515625" style="40" customWidth="1"/>
    <col min="5891" max="5891" width="43.140625" style="40" customWidth="1"/>
    <col min="5892" max="5892" width="20.140625" style="40" customWidth="1"/>
    <col min="5893" max="5893" width="18.28515625" style="40" customWidth="1"/>
    <col min="5894" max="5894" width="19.140625" style="40" customWidth="1"/>
    <col min="5895" max="5895" width="16.7109375" style="40" customWidth="1"/>
    <col min="5896" max="5896" width="19.140625" style="40" customWidth="1"/>
    <col min="5897" max="5897" width="15.28515625" style="40" customWidth="1"/>
    <col min="5898" max="5898" width="11.5703125" style="40" bestFit="1" customWidth="1"/>
    <col min="5899" max="5899" width="9.5703125" style="40" bestFit="1" customWidth="1"/>
    <col min="5900" max="6144" width="9.140625" style="40"/>
    <col min="6145" max="6145" width="5.140625" style="40" customWidth="1"/>
    <col min="6146" max="6146" width="16.28515625" style="40" customWidth="1"/>
    <col min="6147" max="6147" width="43.140625" style="40" customWidth="1"/>
    <col min="6148" max="6148" width="20.140625" style="40" customWidth="1"/>
    <col min="6149" max="6149" width="18.28515625" style="40" customWidth="1"/>
    <col min="6150" max="6150" width="19.140625" style="40" customWidth="1"/>
    <col min="6151" max="6151" width="16.7109375" style="40" customWidth="1"/>
    <col min="6152" max="6152" width="19.140625" style="40" customWidth="1"/>
    <col min="6153" max="6153" width="15.28515625" style="40" customWidth="1"/>
    <col min="6154" max="6154" width="11.5703125" style="40" bestFit="1" customWidth="1"/>
    <col min="6155" max="6155" width="9.5703125" style="40" bestFit="1" customWidth="1"/>
    <col min="6156" max="6400" width="9.140625" style="40"/>
    <col min="6401" max="6401" width="5.140625" style="40" customWidth="1"/>
    <col min="6402" max="6402" width="16.28515625" style="40" customWidth="1"/>
    <col min="6403" max="6403" width="43.140625" style="40" customWidth="1"/>
    <col min="6404" max="6404" width="20.140625" style="40" customWidth="1"/>
    <col min="6405" max="6405" width="18.28515625" style="40" customWidth="1"/>
    <col min="6406" max="6406" width="19.140625" style="40" customWidth="1"/>
    <col min="6407" max="6407" width="16.7109375" style="40" customWidth="1"/>
    <col min="6408" max="6408" width="19.140625" style="40" customWidth="1"/>
    <col min="6409" max="6409" width="15.28515625" style="40" customWidth="1"/>
    <col min="6410" max="6410" width="11.5703125" style="40" bestFit="1" customWidth="1"/>
    <col min="6411" max="6411" width="9.5703125" style="40" bestFit="1" customWidth="1"/>
    <col min="6412" max="6656" width="9.140625" style="40"/>
    <col min="6657" max="6657" width="5.140625" style="40" customWidth="1"/>
    <col min="6658" max="6658" width="16.28515625" style="40" customWidth="1"/>
    <col min="6659" max="6659" width="43.140625" style="40" customWidth="1"/>
    <col min="6660" max="6660" width="20.140625" style="40" customWidth="1"/>
    <col min="6661" max="6661" width="18.28515625" style="40" customWidth="1"/>
    <col min="6662" max="6662" width="19.140625" style="40" customWidth="1"/>
    <col min="6663" max="6663" width="16.7109375" style="40" customWidth="1"/>
    <col min="6664" max="6664" width="19.140625" style="40" customWidth="1"/>
    <col min="6665" max="6665" width="15.28515625" style="40" customWidth="1"/>
    <col min="6666" max="6666" width="11.5703125" style="40" bestFit="1" customWidth="1"/>
    <col min="6667" max="6667" width="9.5703125" style="40" bestFit="1" customWidth="1"/>
    <col min="6668" max="6912" width="9.140625" style="40"/>
    <col min="6913" max="6913" width="5.140625" style="40" customWidth="1"/>
    <col min="6914" max="6914" width="16.28515625" style="40" customWidth="1"/>
    <col min="6915" max="6915" width="43.140625" style="40" customWidth="1"/>
    <col min="6916" max="6916" width="20.140625" style="40" customWidth="1"/>
    <col min="6917" max="6917" width="18.28515625" style="40" customWidth="1"/>
    <col min="6918" max="6918" width="19.140625" style="40" customWidth="1"/>
    <col min="6919" max="6919" width="16.7109375" style="40" customWidth="1"/>
    <col min="6920" max="6920" width="19.140625" style="40" customWidth="1"/>
    <col min="6921" max="6921" width="15.28515625" style="40" customWidth="1"/>
    <col min="6922" max="6922" width="11.5703125" style="40" bestFit="1" customWidth="1"/>
    <col min="6923" max="6923" width="9.5703125" style="40" bestFit="1" customWidth="1"/>
    <col min="6924" max="7168" width="9.140625" style="40"/>
    <col min="7169" max="7169" width="5.140625" style="40" customWidth="1"/>
    <col min="7170" max="7170" width="16.28515625" style="40" customWidth="1"/>
    <col min="7171" max="7171" width="43.140625" style="40" customWidth="1"/>
    <col min="7172" max="7172" width="20.140625" style="40" customWidth="1"/>
    <col min="7173" max="7173" width="18.28515625" style="40" customWidth="1"/>
    <col min="7174" max="7174" width="19.140625" style="40" customWidth="1"/>
    <col min="7175" max="7175" width="16.7109375" style="40" customWidth="1"/>
    <col min="7176" max="7176" width="19.140625" style="40" customWidth="1"/>
    <col min="7177" max="7177" width="15.28515625" style="40" customWidth="1"/>
    <col min="7178" max="7178" width="11.5703125" style="40" bestFit="1" customWidth="1"/>
    <col min="7179" max="7179" width="9.5703125" style="40" bestFit="1" customWidth="1"/>
    <col min="7180" max="7424" width="9.140625" style="40"/>
    <col min="7425" max="7425" width="5.140625" style="40" customWidth="1"/>
    <col min="7426" max="7426" width="16.28515625" style="40" customWidth="1"/>
    <col min="7427" max="7427" width="43.140625" style="40" customWidth="1"/>
    <col min="7428" max="7428" width="20.140625" style="40" customWidth="1"/>
    <col min="7429" max="7429" width="18.28515625" style="40" customWidth="1"/>
    <col min="7430" max="7430" width="19.140625" style="40" customWidth="1"/>
    <col min="7431" max="7431" width="16.7109375" style="40" customWidth="1"/>
    <col min="7432" max="7432" width="19.140625" style="40" customWidth="1"/>
    <col min="7433" max="7433" width="15.28515625" style="40" customWidth="1"/>
    <col min="7434" max="7434" width="11.5703125" style="40" bestFit="1" customWidth="1"/>
    <col min="7435" max="7435" width="9.5703125" style="40" bestFit="1" customWidth="1"/>
    <col min="7436" max="7680" width="9.140625" style="40"/>
    <col min="7681" max="7681" width="5.140625" style="40" customWidth="1"/>
    <col min="7682" max="7682" width="16.28515625" style="40" customWidth="1"/>
    <col min="7683" max="7683" width="43.140625" style="40" customWidth="1"/>
    <col min="7684" max="7684" width="20.140625" style="40" customWidth="1"/>
    <col min="7685" max="7685" width="18.28515625" style="40" customWidth="1"/>
    <col min="7686" max="7686" width="19.140625" style="40" customWidth="1"/>
    <col min="7687" max="7687" width="16.7109375" style="40" customWidth="1"/>
    <col min="7688" max="7688" width="19.140625" style="40" customWidth="1"/>
    <col min="7689" max="7689" width="15.28515625" style="40" customWidth="1"/>
    <col min="7690" max="7690" width="11.5703125" style="40" bestFit="1" customWidth="1"/>
    <col min="7691" max="7691" width="9.5703125" style="40" bestFit="1" customWidth="1"/>
    <col min="7692" max="7936" width="9.140625" style="40"/>
    <col min="7937" max="7937" width="5.140625" style="40" customWidth="1"/>
    <col min="7938" max="7938" width="16.28515625" style="40" customWidth="1"/>
    <col min="7939" max="7939" width="43.140625" style="40" customWidth="1"/>
    <col min="7940" max="7940" width="20.140625" style="40" customWidth="1"/>
    <col min="7941" max="7941" width="18.28515625" style="40" customWidth="1"/>
    <col min="7942" max="7942" width="19.140625" style="40" customWidth="1"/>
    <col min="7943" max="7943" width="16.7109375" style="40" customWidth="1"/>
    <col min="7944" max="7944" width="19.140625" style="40" customWidth="1"/>
    <col min="7945" max="7945" width="15.28515625" style="40" customWidth="1"/>
    <col min="7946" max="7946" width="11.5703125" style="40" bestFit="1" customWidth="1"/>
    <col min="7947" max="7947" width="9.5703125" style="40" bestFit="1" customWidth="1"/>
    <col min="7948" max="8192" width="9.140625" style="40"/>
    <col min="8193" max="8193" width="5.140625" style="40" customWidth="1"/>
    <col min="8194" max="8194" width="16.28515625" style="40" customWidth="1"/>
    <col min="8195" max="8195" width="43.140625" style="40" customWidth="1"/>
    <col min="8196" max="8196" width="20.140625" style="40" customWidth="1"/>
    <col min="8197" max="8197" width="18.28515625" style="40" customWidth="1"/>
    <col min="8198" max="8198" width="19.140625" style="40" customWidth="1"/>
    <col min="8199" max="8199" width="16.7109375" style="40" customWidth="1"/>
    <col min="8200" max="8200" width="19.140625" style="40" customWidth="1"/>
    <col min="8201" max="8201" width="15.28515625" style="40" customWidth="1"/>
    <col min="8202" max="8202" width="11.5703125" style="40" bestFit="1" customWidth="1"/>
    <col min="8203" max="8203" width="9.5703125" style="40" bestFit="1" customWidth="1"/>
    <col min="8204" max="8448" width="9.140625" style="40"/>
    <col min="8449" max="8449" width="5.140625" style="40" customWidth="1"/>
    <col min="8450" max="8450" width="16.28515625" style="40" customWidth="1"/>
    <col min="8451" max="8451" width="43.140625" style="40" customWidth="1"/>
    <col min="8452" max="8452" width="20.140625" style="40" customWidth="1"/>
    <col min="8453" max="8453" width="18.28515625" style="40" customWidth="1"/>
    <col min="8454" max="8454" width="19.140625" style="40" customWidth="1"/>
    <col min="8455" max="8455" width="16.7109375" style="40" customWidth="1"/>
    <col min="8456" max="8456" width="19.140625" style="40" customWidth="1"/>
    <col min="8457" max="8457" width="15.28515625" style="40" customWidth="1"/>
    <col min="8458" max="8458" width="11.5703125" style="40" bestFit="1" customWidth="1"/>
    <col min="8459" max="8459" width="9.5703125" style="40" bestFit="1" customWidth="1"/>
    <col min="8460" max="8704" width="9.140625" style="40"/>
    <col min="8705" max="8705" width="5.140625" style="40" customWidth="1"/>
    <col min="8706" max="8706" width="16.28515625" style="40" customWidth="1"/>
    <col min="8707" max="8707" width="43.140625" style="40" customWidth="1"/>
    <col min="8708" max="8708" width="20.140625" style="40" customWidth="1"/>
    <col min="8709" max="8709" width="18.28515625" style="40" customWidth="1"/>
    <col min="8710" max="8710" width="19.140625" style="40" customWidth="1"/>
    <col min="8711" max="8711" width="16.7109375" style="40" customWidth="1"/>
    <col min="8712" max="8712" width="19.140625" style="40" customWidth="1"/>
    <col min="8713" max="8713" width="15.28515625" style="40" customWidth="1"/>
    <col min="8714" max="8714" width="11.5703125" style="40" bestFit="1" customWidth="1"/>
    <col min="8715" max="8715" width="9.5703125" style="40" bestFit="1" customWidth="1"/>
    <col min="8716" max="8960" width="9.140625" style="40"/>
    <col min="8961" max="8961" width="5.140625" style="40" customWidth="1"/>
    <col min="8962" max="8962" width="16.28515625" style="40" customWidth="1"/>
    <col min="8963" max="8963" width="43.140625" style="40" customWidth="1"/>
    <col min="8964" max="8964" width="20.140625" style="40" customWidth="1"/>
    <col min="8965" max="8965" width="18.28515625" style="40" customWidth="1"/>
    <col min="8966" max="8966" width="19.140625" style="40" customWidth="1"/>
    <col min="8967" max="8967" width="16.7109375" style="40" customWidth="1"/>
    <col min="8968" max="8968" width="19.140625" style="40" customWidth="1"/>
    <col min="8969" max="8969" width="15.28515625" style="40" customWidth="1"/>
    <col min="8970" max="8970" width="11.5703125" style="40" bestFit="1" customWidth="1"/>
    <col min="8971" max="8971" width="9.5703125" style="40" bestFit="1" customWidth="1"/>
    <col min="8972" max="9216" width="9.140625" style="40"/>
    <col min="9217" max="9217" width="5.140625" style="40" customWidth="1"/>
    <col min="9218" max="9218" width="16.28515625" style="40" customWidth="1"/>
    <col min="9219" max="9219" width="43.140625" style="40" customWidth="1"/>
    <col min="9220" max="9220" width="20.140625" style="40" customWidth="1"/>
    <col min="9221" max="9221" width="18.28515625" style="40" customWidth="1"/>
    <col min="9222" max="9222" width="19.140625" style="40" customWidth="1"/>
    <col min="9223" max="9223" width="16.7109375" style="40" customWidth="1"/>
    <col min="9224" max="9224" width="19.140625" style="40" customWidth="1"/>
    <col min="9225" max="9225" width="15.28515625" style="40" customWidth="1"/>
    <col min="9226" max="9226" width="11.5703125" style="40" bestFit="1" customWidth="1"/>
    <col min="9227" max="9227" width="9.5703125" style="40" bestFit="1" customWidth="1"/>
    <col min="9228" max="9472" width="9.140625" style="40"/>
    <col min="9473" max="9473" width="5.140625" style="40" customWidth="1"/>
    <col min="9474" max="9474" width="16.28515625" style="40" customWidth="1"/>
    <col min="9475" max="9475" width="43.140625" style="40" customWidth="1"/>
    <col min="9476" max="9476" width="20.140625" style="40" customWidth="1"/>
    <col min="9477" max="9477" width="18.28515625" style="40" customWidth="1"/>
    <col min="9478" max="9478" width="19.140625" style="40" customWidth="1"/>
    <col min="9479" max="9479" width="16.7109375" style="40" customWidth="1"/>
    <col min="9480" max="9480" width="19.140625" style="40" customWidth="1"/>
    <col min="9481" max="9481" width="15.28515625" style="40" customWidth="1"/>
    <col min="9482" max="9482" width="11.5703125" style="40" bestFit="1" customWidth="1"/>
    <col min="9483" max="9483" width="9.5703125" style="40" bestFit="1" customWidth="1"/>
    <col min="9484" max="9728" width="9.140625" style="40"/>
    <col min="9729" max="9729" width="5.140625" style="40" customWidth="1"/>
    <col min="9730" max="9730" width="16.28515625" style="40" customWidth="1"/>
    <col min="9731" max="9731" width="43.140625" style="40" customWidth="1"/>
    <col min="9732" max="9732" width="20.140625" style="40" customWidth="1"/>
    <col min="9733" max="9733" width="18.28515625" style="40" customWidth="1"/>
    <col min="9734" max="9734" width="19.140625" style="40" customWidth="1"/>
    <col min="9735" max="9735" width="16.7109375" style="40" customWidth="1"/>
    <col min="9736" max="9736" width="19.140625" style="40" customWidth="1"/>
    <col min="9737" max="9737" width="15.28515625" style="40" customWidth="1"/>
    <col min="9738" max="9738" width="11.5703125" style="40" bestFit="1" customWidth="1"/>
    <col min="9739" max="9739" width="9.5703125" style="40" bestFit="1" customWidth="1"/>
    <col min="9740" max="9984" width="9.140625" style="40"/>
    <col min="9985" max="9985" width="5.140625" style="40" customWidth="1"/>
    <col min="9986" max="9986" width="16.28515625" style="40" customWidth="1"/>
    <col min="9987" max="9987" width="43.140625" style="40" customWidth="1"/>
    <col min="9988" max="9988" width="20.140625" style="40" customWidth="1"/>
    <col min="9989" max="9989" width="18.28515625" style="40" customWidth="1"/>
    <col min="9990" max="9990" width="19.140625" style="40" customWidth="1"/>
    <col min="9991" max="9991" width="16.7109375" style="40" customWidth="1"/>
    <col min="9992" max="9992" width="19.140625" style="40" customWidth="1"/>
    <col min="9993" max="9993" width="15.28515625" style="40" customWidth="1"/>
    <col min="9994" max="9994" width="11.5703125" style="40" bestFit="1" customWidth="1"/>
    <col min="9995" max="9995" width="9.5703125" style="40" bestFit="1" customWidth="1"/>
    <col min="9996" max="10240" width="9.140625" style="40"/>
    <col min="10241" max="10241" width="5.140625" style="40" customWidth="1"/>
    <col min="10242" max="10242" width="16.28515625" style="40" customWidth="1"/>
    <col min="10243" max="10243" width="43.140625" style="40" customWidth="1"/>
    <col min="10244" max="10244" width="20.140625" style="40" customWidth="1"/>
    <col min="10245" max="10245" width="18.28515625" style="40" customWidth="1"/>
    <col min="10246" max="10246" width="19.140625" style="40" customWidth="1"/>
    <col min="10247" max="10247" width="16.7109375" style="40" customWidth="1"/>
    <col min="10248" max="10248" width="19.140625" style="40" customWidth="1"/>
    <col min="10249" max="10249" width="15.28515625" style="40" customWidth="1"/>
    <col min="10250" max="10250" width="11.5703125" style="40" bestFit="1" customWidth="1"/>
    <col min="10251" max="10251" width="9.5703125" style="40" bestFit="1" customWidth="1"/>
    <col min="10252" max="10496" width="9.140625" style="40"/>
    <col min="10497" max="10497" width="5.140625" style="40" customWidth="1"/>
    <col min="10498" max="10498" width="16.28515625" style="40" customWidth="1"/>
    <col min="10499" max="10499" width="43.140625" style="40" customWidth="1"/>
    <col min="10500" max="10500" width="20.140625" style="40" customWidth="1"/>
    <col min="10501" max="10501" width="18.28515625" style="40" customWidth="1"/>
    <col min="10502" max="10502" width="19.140625" style="40" customWidth="1"/>
    <col min="10503" max="10503" width="16.7109375" style="40" customWidth="1"/>
    <col min="10504" max="10504" width="19.140625" style="40" customWidth="1"/>
    <col min="10505" max="10505" width="15.28515625" style="40" customWidth="1"/>
    <col min="10506" max="10506" width="11.5703125" style="40" bestFit="1" customWidth="1"/>
    <col min="10507" max="10507" width="9.5703125" style="40" bestFit="1" customWidth="1"/>
    <col min="10508" max="10752" width="9.140625" style="40"/>
    <col min="10753" max="10753" width="5.140625" style="40" customWidth="1"/>
    <col min="10754" max="10754" width="16.28515625" style="40" customWidth="1"/>
    <col min="10755" max="10755" width="43.140625" style="40" customWidth="1"/>
    <col min="10756" max="10756" width="20.140625" style="40" customWidth="1"/>
    <col min="10757" max="10757" width="18.28515625" style="40" customWidth="1"/>
    <col min="10758" max="10758" width="19.140625" style="40" customWidth="1"/>
    <col min="10759" max="10759" width="16.7109375" style="40" customWidth="1"/>
    <col min="10760" max="10760" width="19.140625" style="40" customWidth="1"/>
    <col min="10761" max="10761" width="15.28515625" style="40" customWidth="1"/>
    <col min="10762" max="10762" width="11.5703125" style="40" bestFit="1" customWidth="1"/>
    <col min="10763" max="10763" width="9.5703125" style="40" bestFit="1" customWidth="1"/>
    <col min="10764" max="11008" width="9.140625" style="40"/>
    <col min="11009" max="11009" width="5.140625" style="40" customWidth="1"/>
    <col min="11010" max="11010" width="16.28515625" style="40" customWidth="1"/>
    <col min="11011" max="11011" width="43.140625" style="40" customWidth="1"/>
    <col min="11012" max="11012" width="20.140625" style="40" customWidth="1"/>
    <col min="11013" max="11013" width="18.28515625" style="40" customWidth="1"/>
    <col min="11014" max="11014" width="19.140625" style="40" customWidth="1"/>
    <col min="11015" max="11015" width="16.7109375" style="40" customWidth="1"/>
    <col min="11016" max="11016" width="19.140625" style="40" customWidth="1"/>
    <col min="11017" max="11017" width="15.28515625" style="40" customWidth="1"/>
    <col min="11018" max="11018" width="11.5703125" style="40" bestFit="1" customWidth="1"/>
    <col min="11019" max="11019" width="9.5703125" style="40" bestFit="1" customWidth="1"/>
    <col min="11020" max="11264" width="9.140625" style="40"/>
    <col min="11265" max="11265" width="5.140625" style="40" customWidth="1"/>
    <col min="11266" max="11266" width="16.28515625" style="40" customWidth="1"/>
    <col min="11267" max="11267" width="43.140625" style="40" customWidth="1"/>
    <col min="11268" max="11268" width="20.140625" style="40" customWidth="1"/>
    <col min="11269" max="11269" width="18.28515625" style="40" customWidth="1"/>
    <col min="11270" max="11270" width="19.140625" style="40" customWidth="1"/>
    <col min="11271" max="11271" width="16.7109375" style="40" customWidth="1"/>
    <col min="11272" max="11272" width="19.140625" style="40" customWidth="1"/>
    <col min="11273" max="11273" width="15.28515625" style="40" customWidth="1"/>
    <col min="11274" max="11274" width="11.5703125" style="40" bestFit="1" customWidth="1"/>
    <col min="11275" max="11275" width="9.5703125" style="40" bestFit="1" customWidth="1"/>
    <col min="11276" max="11520" width="9.140625" style="40"/>
    <col min="11521" max="11521" width="5.140625" style="40" customWidth="1"/>
    <col min="11522" max="11522" width="16.28515625" style="40" customWidth="1"/>
    <col min="11523" max="11523" width="43.140625" style="40" customWidth="1"/>
    <col min="11524" max="11524" width="20.140625" style="40" customWidth="1"/>
    <col min="11525" max="11525" width="18.28515625" style="40" customWidth="1"/>
    <col min="11526" max="11526" width="19.140625" style="40" customWidth="1"/>
    <col min="11527" max="11527" width="16.7109375" style="40" customWidth="1"/>
    <col min="11528" max="11528" width="19.140625" style="40" customWidth="1"/>
    <col min="11529" max="11529" width="15.28515625" style="40" customWidth="1"/>
    <col min="11530" max="11530" width="11.5703125" style="40" bestFit="1" customWidth="1"/>
    <col min="11531" max="11531" width="9.5703125" style="40" bestFit="1" customWidth="1"/>
    <col min="11532" max="11776" width="9.140625" style="40"/>
    <col min="11777" max="11777" width="5.140625" style="40" customWidth="1"/>
    <col min="11778" max="11778" width="16.28515625" style="40" customWidth="1"/>
    <col min="11779" max="11779" width="43.140625" style="40" customWidth="1"/>
    <col min="11780" max="11780" width="20.140625" style="40" customWidth="1"/>
    <col min="11781" max="11781" width="18.28515625" style="40" customWidth="1"/>
    <col min="11782" max="11782" width="19.140625" style="40" customWidth="1"/>
    <col min="11783" max="11783" width="16.7109375" style="40" customWidth="1"/>
    <col min="11784" max="11784" width="19.140625" style="40" customWidth="1"/>
    <col min="11785" max="11785" width="15.28515625" style="40" customWidth="1"/>
    <col min="11786" max="11786" width="11.5703125" style="40" bestFit="1" customWidth="1"/>
    <col min="11787" max="11787" width="9.5703125" style="40" bestFit="1" customWidth="1"/>
    <col min="11788" max="12032" width="9.140625" style="40"/>
    <col min="12033" max="12033" width="5.140625" style="40" customWidth="1"/>
    <col min="12034" max="12034" width="16.28515625" style="40" customWidth="1"/>
    <col min="12035" max="12035" width="43.140625" style="40" customWidth="1"/>
    <col min="12036" max="12036" width="20.140625" style="40" customWidth="1"/>
    <col min="12037" max="12037" width="18.28515625" style="40" customWidth="1"/>
    <col min="12038" max="12038" width="19.140625" style="40" customWidth="1"/>
    <col min="12039" max="12039" width="16.7109375" style="40" customWidth="1"/>
    <col min="12040" max="12040" width="19.140625" style="40" customWidth="1"/>
    <col min="12041" max="12041" width="15.28515625" style="40" customWidth="1"/>
    <col min="12042" max="12042" width="11.5703125" style="40" bestFit="1" customWidth="1"/>
    <col min="12043" max="12043" width="9.5703125" style="40" bestFit="1" customWidth="1"/>
    <col min="12044" max="12288" width="9.140625" style="40"/>
    <col min="12289" max="12289" width="5.140625" style="40" customWidth="1"/>
    <col min="12290" max="12290" width="16.28515625" style="40" customWidth="1"/>
    <col min="12291" max="12291" width="43.140625" style="40" customWidth="1"/>
    <col min="12292" max="12292" width="20.140625" style="40" customWidth="1"/>
    <col min="12293" max="12293" width="18.28515625" style="40" customWidth="1"/>
    <col min="12294" max="12294" width="19.140625" style="40" customWidth="1"/>
    <col min="12295" max="12295" width="16.7109375" style="40" customWidth="1"/>
    <col min="12296" max="12296" width="19.140625" style="40" customWidth="1"/>
    <col min="12297" max="12297" width="15.28515625" style="40" customWidth="1"/>
    <col min="12298" max="12298" width="11.5703125" style="40" bestFit="1" customWidth="1"/>
    <col min="12299" max="12299" width="9.5703125" style="40" bestFit="1" customWidth="1"/>
    <col min="12300" max="12544" width="9.140625" style="40"/>
    <col min="12545" max="12545" width="5.140625" style="40" customWidth="1"/>
    <col min="12546" max="12546" width="16.28515625" style="40" customWidth="1"/>
    <col min="12547" max="12547" width="43.140625" style="40" customWidth="1"/>
    <col min="12548" max="12548" width="20.140625" style="40" customWidth="1"/>
    <col min="12549" max="12549" width="18.28515625" style="40" customWidth="1"/>
    <col min="12550" max="12550" width="19.140625" style="40" customWidth="1"/>
    <col min="12551" max="12551" width="16.7109375" style="40" customWidth="1"/>
    <col min="12552" max="12552" width="19.140625" style="40" customWidth="1"/>
    <col min="12553" max="12553" width="15.28515625" style="40" customWidth="1"/>
    <col min="12554" max="12554" width="11.5703125" style="40" bestFit="1" customWidth="1"/>
    <col min="12555" max="12555" width="9.5703125" style="40" bestFit="1" customWidth="1"/>
    <col min="12556" max="12800" width="9.140625" style="40"/>
    <col min="12801" max="12801" width="5.140625" style="40" customWidth="1"/>
    <col min="12802" max="12802" width="16.28515625" style="40" customWidth="1"/>
    <col min="12803" max="12803" width="43.140625" style="40" customWidth="1"/>
    <col min="12804" max="12804" width="20.140625" style="40" customWidth="1"/>
    <col min="12805" max="12805" width="18.28515625" style="40" customWidth="1"/>
    <col min="12806" max="12806" width="19.140625" style="40" customWidth="1"/>
    <col min="12807" max="12807" width="16.7109375" style="40" customWidth="1"/>
    <col min="12808" max="12808" width="19.140625" style="40" customWidth="1"/>
    <col min="12809" max="12809" width="15.28515625" style="40" customWidth="1"/>
    <col min="12810" max="12810" width="11.5703125" style="40" bestFit="1" customWidth="1"/>
    <col min="12811" max="12811" width="9.5703125" style="40" bestFit="1" customWidth="1"/>
    <col min="12812" max="13056" width="9.140625" style="40"/>
    <col min="13057" max="13057" width="5.140625" style="40" customWidth="1"/>
    <col min="13058" max="13058" width="16.28515625" style="40" customWidth="1"/>
    <col min="13059" max="13059" width="43.140625" style="40" customWidth="1"/>
    <col min="13060" max="13060" width="20.140625" style="40" customWidth="1"/>
    <col min="13061" max="13061" width="18.28515625" style="40" customWidth="1"/>
    <col min="13062" max="13062" width="19.140625" style="40" customWidth="1"/>
    <col min="13063" max="13063" width="16.7109375" style="40" customWidth="1"/>
    <col min="13064" max="13064" width="19.140625" style="40" customWidth="1"/>
    <col min="13065" max="13065" width="15.28515625" style="40" customWidth="1"/>
    <col min="13066" max="13066" width="11.5703125" style="40" bestFit="1" customWidth="1"/>
    <col min="13067" max="13067" width="9.5703125" style="40" bestFit="1" customWidth="1"/>
    <col min="13068" max="13312" width="9.140625" style="40"/>
    <col min="13313" max="13313" width="5.140625" style="40" customWidth="1"/>
    <col min="13314" max="13314" width="16.28515625" style="40" customWidth="1"/>
    <col min="13315" max="13315" width="43.140625" style="40" customWidth="1"/>
    <col min="13316" max="13316" width="20.140625" style="40" customWidth="1"/>
    <col min="13317" max="13317" width="18.28515625" style="40" customWidth="1"/>
    <col min="13318" max="13318" width="19.140625" style="40" customWidth="1"/>
    <col min="13319" max="13319" width="16.7109375" style="40" customWidth="1"/>
    <col min="13320" max="13320" width="19.140625" style="40" customWidth="1"/>
    <col min="13321" max="13321" width="15.28515625" style="40" customWidth="1"/>
    <col min="13322" max="13322" width="11.5703125" style="40" bestFit="1" customWidth="1"/>
    <col min="13323" max="13323" width="9.5703125" style="40" bestFit="1" customWidth="1"/>
    <col min="13324" max="13568" width="9.140625" style="40"/>
    <col min="13569" max="13569" width="5.140625" style="40" customWidth="1"/>
    <col min="13570" max="13570" width="16.28515625" style="40" customWidth="1"/>
    <col min="13571" max="13571" width="43.140625" style="40" customWidth="1"/>
    <col min="13572" max="13572" width="20.140625" style="40" customWidth="1"/>
    <col min="13573" max="13573" width="18.28515625" style="40" customWidth="1"/>
    <col min="13574" max="13574" width="19.140625" style="40" customWidth="1"/>
    <col min="13575" max="13575" width="16.7109375" style="40" customWidth="1"/>
    <col min="13576" max="13576" width="19.140625" style="40" customWidth="1"/>
    <col min="13577" max="13577" width="15.28515625" style="40" customWidth="1"/>
    <col min="13578" max="13578" width="11.5703125" style="40" bestFit="1" customWidth="1"/>
    <col min="13579" max="13579" width="9.5703125" style="40" bestFit="1" customWidth="1"/>
    <col min="13580" max="13824" width="9.140625" style="40"/>
    <col min="13825" max="13825" width="5.140625" style="40" customWidth="1"/>
    <col min="13826" max="13826" width="16.28515625" style="40" customWidth="1"/>
    <col min="13827" max="13827" width="43.140625" style="40" customWidth="1"/>
    <col min="13828" max="13828" width="20.140625" style="40" customWidth="1"/>
    <col min="13829" max="13829" width="18.28515625" style="40" customWidth="1"/>
    <col min="13830" max="13830" width="19.140625" style="40" customWidth="1"/>
    <col min="13831" max="13831" width="16.7109375" style="40" customWidth="1"/>
    <col min="13832" max="13832" width="19.140625" style="40" customWidth="1"/>
    <col min="13833" max="13833" width="15.28515625" style="40" customWidth="1"/>
    <col min="13834" max="13834" width="11.5703125" style="40" bestFit="1" customWidth="1"/>
    <col min="13835" max="13835" width="9.5703125" style="40" bestFit="1" customWidth="1"/>
    <col min="13836" max="14080" width="9.140625" style="40"/>
    <col min="14081" max="14081" width="5.140625" style="40" customWidth="1"/>
    <col min="14082" max="14082" width="16.28515625" style="40" customWidth="1"/>
    <col min="14083" max="14083" width="43.140625" style="40" customWidth="1"/>
    <col min="14084" max="14084" width="20.140625" style="40" customWidth="1"/>
    <col min="14085" max="14085" width="18.28515625" style="40" customWidth="1"/>
    <col min="14086" max="14086" width="19.140625" style="40" customWidth="1"/>
    <col min="14087" max="14087" width="16.7109375" style="40" customWidth="1"/>
    <col min="14088" max="14088" width="19.140625" style="40" customWidth="1"/>
    <col min="14089" max="14089" width="15.28515625" style="40" customWidth="1"/>
    <col min="14090" max="14090" width="11.5703125" style="40" bestFit="1" customWidth="1"/>
    <col min="14091" max="14091" width="9.5703125" style="40" bestFit="1" customWidth="1"/>
    <col min="14092" max="14336" width="9.140625" style="40"/>
    <col min="14337" max="14337" width="5.140625" style="40" customWidth="1"/>
    <col min="14338" max="14338" width="16.28515625" style="40" customWidth="1"/>
    <col min="14339" max="14339" width="43.140625" style="40" customWidth="1"/>
    <col min="14340" max="14340" width="20.140625" style="40" customWidth="1"/>
    <col min="14341" max="14341" width="18.28515625" style="40" customWidth="1"/>
    <col min="14342" max="14342" width="19.140625" style="40" customWidth="1"/>
    <col min="14343" max="14343" width="16.7109375" style="40" customWidth="1"/>
    <col min="14344" max="14344" width="19.140625" style="40" customWidth="1"/>
    <col min="14345" max="14345" width="15.28515625" style="40" customWidth="1"/>
    <col min="14346" max="14346" width="11.5703125" style="40" bestFit="1" customWidth="1"/>
    <col min="14347" max="14347" width="9.5703125" style="40" bestFit="1" customWidth="1"/>
    <col min="14348" max="14592" width="9.140625" style="40"/>
    <col min="14593" max="14593" width="5.140625" style="40" customWidth="1"/>
    <col min="14594" max="14594" width="16.28515625" style="40" customWidth="1"/>
    <col min="14595" max="14595" width="43.140625" style="40" customWidth="1"/>
    <col min="14596" max="14596" width="20.140625" style="40" customWidth="1"/>
    <col min="14597" max="14597" width="18.28515625" style="40" customWidth="1"/>
    <col min="14598" max="14598" width="19.140625" style="40" customWidth="1"/>
    <col min="14599" max="14599" width="16.7109375" style="40" customWidth="1"/>
    <col min="14600" max="14600" width="19.140625" style="40" customWidth="1"/>
    <col min="14601" max="14601" width="15.28515625" style="40" customWidth="1"/>
    <col min="14602" max="14602" width="11.5703125" style="40" bestFit="1" customWidth="1"/>
    <col min="14603" max="14603" width="9.5703125" style="40" bestFit="1" customWidth="1"/>
    <col min="14604" max="14848" width="9.140625" style="40"/>
    <col min="14849" max="14849" width="5.140625" style="40" customWidth="1"/>
    <col min="14850" max="14850" width="16.28515625" style="40" customWidth="1"/>
    <col min="14851" max="14851" width="43.140625" style="40" customWidth="1"/>
    <col min="14852" max="14852" width="20.140625" style="40" customWidth="1"/>
    <col min="14853" max="14853" width="18.28515625" style="40" customWidth="1"/>
    <col min="14854" max="14854" width="19.140625" style="40" customWidth="1"/>
    <col min="14855" max="14855" width="16.7109375" style="40" customWidth="1"/>
    <col min="14856" max="14856" width="19.140625" style="40" customWidth="1"/>
    <col min="14857" max="14857" width="15.28515625" style="40" customWidth="1"/>
    <col min="14858" max="14858" width="11.5703125" style="40" bestFit="1" customWidth="1"/>
    <col min="14859" max="14859" width="9.5703125" style="40" bestFit="1" customWidth="1"/>
    <col min="14860" max="15104" width="9.140625" style="40"/>
    <col min="15105" max="15105" width="5.140625" style="40" customWidth="1"/>
    <col min="15106" max="15106" width="16.28515625" style="40" customWidth="1"/>
    <col min="15107" max="15107" width="43.140625" style="40" customWidth="1"/>
    <col min="15108" max="15108" width="20.140625" style="40" customWidth="1"/>
    <col min="15109" max="15109" width="18.28515625" style="40" customWidth="1"/>
    <col min="15110" max="15110" width="19.140625" style="40" customWidth="1"/>
    <col min="15111" max="15111" width="16.7109375" style="40" customWidth="1"/>
    <col min="15112" max="15112" width="19.140625" style="40" customWidth="1"/>
    <col min="15113" max="15113" width="15.28515625" style="40" customWidth="1"/>
    <col min="15114" max="15114" width="11.5703125" style="40" bestFit="1" customWidth="1"/>
    <col min="15115" max="15115" width="9.5703125" style="40" bestFit="1" customWidth="1"/>
    <col min="15116" max="15360" width="9.140625" style="40"/>
    <col min="15361" max="15361" width="5.140625" style="40" customWidth="1"/>
    <col min="15362" max="15362" width="16.28515625" style="40" customWidth="1"/>
    <col min="15363" max="15363" width="43.140625" style="40" customWidth="1"/>
    <col min="15364" max="15364" width="20.140625" style="40" customWidth="1"/>
    <col min="15365" max="15365" width="18.28515625" style="40" customWidth="1"/>
    <col min="15366" max="15366" width="19.140625" style="40" customWidth="1"/>
    <col min="15367" max="15367" width="16.7109375" style="40" customWidth="1"/>
    <col min="15368" max="15368" width="19.140625" style="40" customWidth="1"/>
    <col min="15369" max="15369" width="15.28515625" style="40" customWidth="1"/>
    <col min="15370" max="15370" width="11.5703125" style="40" bestFit="1" customWidth="1"/>
    <col min="15371" max="15371" width="9.5703125" style="40" bestFit="1" customWidth="1"/>
    <col min="15372" max="15616" width="9.140625" style="40"/>
    <col min="15617" max="15617" width="5.140625" style="40" customWidth="1"/>
    <col min="15618" max="15618" width="16.28515625" style="40" customWidth="1"/>
    <col min="15619" max="15619" width="43.140625" style="40" customWidth="1"/>
    <col min="15620" max="15620" width="20.140625" style="40" customWidth="1"/>
    <col min="15621" max="15621" width="18.28515625" style="40" customWidth="1"/>
    <col min="15622" max="15622" width="19.140625" style="40" customWidth="1"/>
    <col min="15623" max="15623" width="16.7109375" style="40" customWidth="1"/>
    <col min="15624" max="15624" width="19.140625" style="40" customWidth="1"/>
    <col min="15625" max="15625" width="15.28515625" style="40" customWidth="1"/>
    <col min="15626" max="15626" width="11.5703125" style="40" bestFit="1" customWidth="1"/>
    <col min="15627" max="15627" width="9.5703125" style="40" bestFit="1" customWidth="1"/>
    <col min="15628" max="15872" width="9.140625" style="40"/>
    <col min="15873" max="15873" width="5.140625" style="40" customWidth="1"/>
    <col min="15874" max="15874" width="16.28515625" style="40" customWidth="1"/>
    <col min="15875" max="15875" width="43.140625" style="40" customWidth="1"/>
    <col min="15876" max="15876" width="20.140625" style="40" customWidth="1"/>
    <col min="15877" max="15877" width="18.28515625" style="40" customWidth="1"/>
    <col min="15878" max="15878" width="19.140625" style="40" customWidth="1"/>
    <col min="15879" max="15879" width="16.7109375" style="40" customWidth="1"/>
    <col min="15880" max="15880" width="19.140625" style="40" customWidth="1"/>
    <col min="15881" max="15881" width="15.28515625" style="40" customWidth="1"/>
    <col min="15882" max="15882" width="11.5703125" style="40" bestFit="1" customWidth="1"/>
    <col min="15883" max="15883" width="9.5703125" style="40" bestFit="1" customWidth="1"/>
    <col min="15884" max="16128" width="9.140625" style="40"/>
    <col min="16129" max="16129" width="5.140625" style="40" customWidth="1"/>
    <col min="16130" max="16130" width="16.28515625" style="40" customWidth="1"/>
    <col min="16131" max="16131" width="43.140625" style="40" customWidth="1"/>
    <col min="16132" max="16132" width="20.140625" style="40" customWidth="1"/>
    <col min="16133" max="16133" width="18.28515625" style="40" customWidth="1"/>
    <col min="16134" max="16134" width="19.140625" style="40" customWidth="1"/>
    <col min="16135" max="16135" width="16.7109375" style="40" customWidth="1"/>
    <col min="16136" max="16136" width="19.140625" style="40" customWidth="1"/>
    <col min="16137" max="16137" width="15.28515625" style="40" customWidth="1"/>
    <col min="16138" max="16138" width="11.5703125" style="40" bestFit="1" customWidth="1"/>
    <col min="16139" max="16139" width="9.5703125" style="40" bestFit="1" customWidth="1"/>
    <col min="16140" max="16384" width="9.140625" style="40"/>
  </cols>
  <sheetData>
    <row r="1" spans="1:16" s="35" customFormat="1" ht="29.25" customHeight="1">
      <c r="A1" s="264" t="s">
        <v>53</v>
      </c>
      <c r="B1" s="264"/>
      <c r="C1" s="264"/>
      <c r="D1" s="264"/>
      <c r="E1" s="264"/>
      <c r="F1" s="264"/>
      <c r="G1" s="264"/>
      <c r="H1" s="264"/>
    </row>
    <row r="2" spans="1:16" s="38" customFormat="1" ht="69.75" customHeight="1">
      <c r="A2" s="265" t="s">
        <v>191</v>
      </c>
      <c r="B2" s="265"/>
      <c r="C2" s="265"/>
      <c r="D2" s="265"/>
      <c r="E2" s="265"/>
      <c r="F2" s="265"/>
      <c r="G2" s="265"/>
      <c r="H2" s="265"/>
      <c r="I2" s="36"/>
      <c r="J2" s="37"/>
      <c r="K2" s="37"/>
      <c r="L2" s="37"/>
      <c r="M2" s="37"/>
      <c r="N2" s="37"/>
      <c r="O2" s="37"/>
      <c r="P2" s="37"/>
    </row>
    <row r="3" spans="1:16" s="35" customFormat="1" ht="24" customHeight="1">
      <c r="A3" s="266" t="s">
        <v>54</v>
      </c>
      <c r="B3" s="266"/>
      <c r="C3" s="266"/>
      <c r="D3" s="266"/>
      <c r="E3" s="266"/>
      <c r="F3" s="266"/>
      <c r="G3" s="266"/>
      <c r="H3" s="266"/>
    </row>
    <row r="4" spans="1:16" ht="9" customHeight="1">
      <c r="A4" s="39"/>
      <c r="B4" s="39"/>
      <c r="C4" s="39"/>
      <c r="D4" s="39"/>
      <c r="E4" s="39"/>
      <c r="F4" s="39"/>
      <c r="G4" s="39"/>
      <c r="H4" s="39"/>
    </row>
    <row r="5" spans="1:16" ht="27.75" customHeight="1">
      <c r="A5" s="267"/>
      <c r="B5" s="267"/>
      <c r="C5" s="267"/>
      <c r="D5" s="268" t="s">
        <v>55</v>
      </c>
      <c r="E5" s="268"/>
      <c r="F5" s="268"/>
      <c r="G5" s="112">
        <f>H41</f>
        <v>5270.0253593906536</v>
      </c>
      <c r="H5" s="19" t="s">
        <v>19</v>
      </c>
      <c r="I5" s="41"/>
    </row>
    <row r="6" spans="1:16" ht="22.5" customHeight="1">
      <c r="A6" s="19"/>
      <c r="B6" s="269" t="s">
        <v>128</v>
      </c>
      <c r="C6" s="269"/>
      <c r="D6" s="25"/>
      <c r="E6" s="25"/>
      <c r="F6" s="270" t="s">
        <v>129</v>
      </c>
      <c r="G6" s="270"/>
      <c r="H6" s="42"/>
      <c r="I6" s="41"/>
    </row>
    <row r="7" spans="1:16" s="43" customFormat="1" ht="17.25" customHeight="1">
      <c r="A7" s="271" t="s">
        <v>56</v>
      </c>
      <c r="B7" s="271" t="s">
        <v>57</v>
      </c>
      <c r="C7" s="271" t="s">
        <v>58</v>
      </c>
      <c r="D7" s="273" t="s">
        <v>59</v>
      </c>
      <c r="E7" s="274"/>
      <c r="F7" s="274"/>
      <c r="G7" s="274"/>
      <c r="H7" s="271" t="s">
        <v>60</v>
      </c>
    </row>
    <row r="8" spans="1:16" s="43" customFormat="1" ht="99.75" customHeight="1">
      <c r="A8" s="272"/>
      <c r="B8" s="272"/>
      <c r="C8" s="272"/>
      <c r="D8" s="44" t="s">
        <v>61</v>
      </c>
      <c r="E8" s="44" t="s">
        <v>62</v>
      </c>
      <c r="F8" s="44" t="s">
        <v>63</v>
      </c>
      <c r="G8" s="44" t="s">
        <v>64</v>
      </c>
      <c r="H8" s="272"/>
    </row>
    <row r="9" spans="1:16" s="46" customFormat="1" ht="13.5">
      <c r="A9" s="45">
        <v>1</v>
      </c>
      <c r="B9" s="45">
        <v>2</v>
      </c>
      <c r="C9" s="45">
        <v>3</v>
      </c>
      <c r="D9" s="45">
        <v>4</v>
      </c>
      <c r="E9" s="45">
        <v>5</v>
      </c>
      <c r="F9" s="45">
        <v>6</v>
      </c>
      <c r="G9" s="45">
        <v>7</v>
      </c>
      <c r="H9" s="45">
        <v>8</v>
      </c>
    </row>
    <row r="10" spans="1:16" s="46" customFormat="1" ht="20.100000000000001" customHeight="1">
      <c r="A10" s="47"/>
      <c r="B10" s="232" t="s">
        <v>65</v>
      </c>
      <c r="C10" s="233"/>
      <c r="D10" s="233"/>
      <c r="E10" s="233"/>
      <c r="F10" s="233"/>
      <c r="G10" s="234"/>
      <c r="H10" s="47"/>
    </row>
    <row r="11" spans="1:16" s="46" customFormat="1" ht="23.25" customHeight="1">
      <c r="A11" s="235">
        <v>1</v>
      </c>
      <c r="B11" s="261" t="s">
        <v>104</v>
      </c>
      <c r="C11" s="262"/>
      <c r="D11" s="230">
        <f>H11-F11</f>
        <v>4036.1682540076395</v>
      </c>
      <c r="E11" s="235" t="s">
        <v>2</v>
      </c>
      <c r="F11" s="230">
        <f>Ob.1!F11</f>
        <v>0</v>
      </c>
      <c r="G11" s="235" t="s">
        <v>3</v>
      </c>
      <c r="H11" s="230">
        <f>Ob.1!H11</f>
        <v>4036.1682540076395</v>
      </c>
    </row>
    <row r="12" spans="1:16" s="46" customFormat="1" ht="25.5" customHeight="1">
      <c r="A12" s="236"/>
      <c r="B12" s="236"/>
      <c r="C12" s="263"/>
      <c r="D12" s="231"/>
      <c r="E12" s="236"/>
      <c r="F12" s="231"/>
      <c r="G12" s="236"/>
      <c r="H12" s="231"/>
    </row>
    <row r="13" spans="1:16" s="52" customFormat="1" ht="18" customHeight="1">
      <c r="A13" s="44"/>
      <c r="B13" s="44"/>
      <c r="C13" s="48" t="s">
        <v>67</v>
      </c>
      <c r="D13" s="49">
        <f>SUM(D11:D12)</f>
        <v>4036.1682540076395</v>
      </c>
      <c r="E13" s="50">
        <f>SUM(E11:E12)</f>
        <v>0</v>
      </c>
      <c r="F13" s="49">
        <f>SUM(F11:F12)</f>
        <v>0</v>
      </c>
      <c r="G13" s="50">
        <f>SUM(G11:G12)</f>
        <v>0</v>
      </c>
      <c r="H13" s="49">
        <f>SUM(H11:H12)</f>
        <v>4036.1682540076395</v>
      </c>
      <c r="I13" s="51"/>
    </row>
    <row r="14" spans="1:16" s="52" customFormat="1" ht="18" hidden="1" customHeight="1">
      <c r="A14" s="44"/>
      <c r="B14" s="44"/>
      <c r="C14" s="48" t="s">
        <v>68</v>
      </c>
      <c r="D14" s="49">
        <f>D13</f>
        <v>4036.1682540076395</v>
      </c>
      <c r="E14" s="49">
        <f>E13</f>
        <v>0</v>
      </c>
      <c r="F14" s="49">
        <f>F13</f>
        <v>0</v>
      </c>
      <c r="G14" s="49">
        <f>G13</f>
        <v>0</v>
      </c>
      <c r="H14" s="49">
        <f>H13</f>
        <v>4036.1682540076395</v>
      </c>
      <c r="I14" s="51"/>
    </row>
    <row r="15" spans="1:16" s="46" customFormat="1" ht="20.100000000000001" customHeight="1">
      <c r="A15" s="47"/>
      <c r="B15" s="232" t="s">
        <v>69</v>
      </c>
      <c r="C15" s="233"/>
      <c r="D15" s="233"/>
      <c r="E15" s="233"/>
      <c r="F15" s="233"/>
      <c r="G15" s="234"/>
      <c r="H15" s="47"/>
    </row>
    <row r="16" spans="1:16" s="5" customFormat="1" ht="24" customHeight="1">
      <c r="A16" s="235">
        <v>2</v>
      </c>
      <c r="B16" s="259">
        <f>1*0.5%</f>
        <v>5.0000000000000001E-3</v>
      </c>
      <c r="C16" s="239" t="s">
        <v>70</v>
      </c>
      <c r="D16" s="230">
        <f>D14*0.5/100</f>
        <v>20.180841270038197</v>
      </c>
      <c r="E16" s="241">
        <f>E13*1.5/100</f>
        <v>0</v>
      </c>
      <c r="F16" s="230" t="s">
        <v>3</v>
      </c>
      <c r="G16" s="235" t="s">
        <v>3</v>
      </c>
      <c r="H16" s="230">
        <f>SUM(D16:G16)</f>
        <v>20.180841270038197</v>
      </c>
    </row>
    <row r="17" spans="1:9" s="53" customFormat="1" ht="24" customHeight="1">
      <c r="A17" s="236"/>
      <c r="B17" s="260"/>
      <c r="C17" s="240"/>
      <c r="D17" s="231"/>
      <c r="E17" s="242"/>
      <c r="F17" s="231"/>
      <c r="G17" s="236"/>
      <c r="H17" s="231"/>
      <c r="I17" s="53">
        <v>1.0049999999999999</v>
      </c>
    </row>
    <row r="18" spans="1:9" s="52" customFormat="1" ht="19.899999999999999" customHeight="1">
      <c r="A18" s="44"/>
      <c r="B18" s="44"/>
      <c r="C18" s="48" t="s">
        <v>71</v>
      </c>
      <c r="D18" s="49">
        <f>SUM(D16)</f>
        <v>20.180841270038197</v>
      </c>
      <c r="E18" s="50">
        <f>SUM(E16)</f>
        <v>0</v>
      </c>
      <c r="F18" s="50">
        <f>SUM(F16)</f>
        <v>0</v>
      </c>
      <c r="G18" s="50">
        <f>SUM(G16)</f>
        <v>0</v>
      </c>
      <c r="H18" s="49">
        <f>SUM(H16)</f>
        <v>20.180841270038197</v>
      </c>
    </row>
    <row r="19" spans="1:9" s="52" customFormat="1" ht="19.899999999999999" customHeight="1">
      <c r="A19" s="44"/>
      <c r="B19" s="44"/>
      <c r="C19" s="48" t="s">
        <v>72</v>
      </c>
      <c r="D19" s="49">
        <f>D18+D14</f>
        <v>4056.3490952776779</v>
      </c>
      <c r="E19" s="49">
        <f>E18+E14</f>
        <v>0</v>
      </c>
      <c r="F19" s="49">
        <f>F18+F14</f>
        <v>0</v>
      </c>
      <c r="G19" s="49">
        <f>G18+G14</f>
        <v>0</v>
      </c>
      <c r="H19" s="49">
        <f>H18+H14</f>
        <v>4056.3490952776779</v>
      </c>
    </row>
    <row r="20" spans="1:9" s="46" customFormat="1" ht="19.899999999999999" customHeight="1">
      <c r="A20" s="47"/>
      <c r="B20" s="232" t="s">
        <v>73</v>
      </c>
      <c r="C20" s="233"/>
      <c r="D20" s="233"/>
      <c r="E20" s="233"/>
      <c r="F20" s="233"/>
      <c r="G20" s="234"/>
      <c r="H20" s="47"/>
    </row>
    <row r="21" spans="1:9" s="5" customFormat="1" ht="19.899999999999999" customHeight="1">
      <c r="A21" s="235">
        <v>3</v>
      </c>
      <c r="B21" s="253">
        <f>1*0.5%</f>
        <v>5.0000000000000001E-3</v>
      </c>
      <c r="C21" s="255" t="s">
        <v>74</v>
      </c>
      <c r="D21" s="230">
        <f>D19*0.5/100</f>
        <v>20.281745476388391</v>
      </c>
      <c r="E21" s="241">
        <f>E19*0.8/100</f>
        <v>0</v>
      </c>
      <c r="F21" s="245"/>
      <c r="G21" s="245"/>
      <c r="H21" s="230">
        <f>SUM(D21:G22)</f>
        <v>20.281745476388391</v>
      </c>
    </row>
    <row r="22" spans="1:9" s="53" customFormat="1" ht="19.899999999999999" customHeight="1">
      <c r="A22" s="236"/>
      <c r="B22" s="254"/>
      <c r="C22" s="256"/>
      <c r="D22" s="231"/>
      <c r="E22" s="242"/>
      <c r="F22" s="246"/>
      <c r="G22" s="246"/>
      <c r="H22" s="231"/>
    </row>
    <row r="23" spans="1:9" s="54" customFormat="1" ht="41.25" customHeight="1">
      <c r="A23" s="251">
        <v>4</v>
      </c>
      <c r="B23" s="253">
        <v>1.5E-3</v>
      </c>
      <c r="C23" s="255" t="s">
        <v>75</v>
      </c>
      <c r="D23" s="249">
        <f>D19*0.15/100</f>
        <v>6.0845236429165164</v>
      </c>
      <c r="E23" s="257">
        <f>E19*0.15/100</f>
        <v>0</v>
      </c>
      <c r="F23" s="247"/>
      <c r="G23" s="247"/>
      <c r="H23" s="249">
        <f>SUM(D23:G24)</f>
        <v>6.0845236429165164</v>
      </c>
    </row>
    <row r="24" spans="1:9" s="55" customFormat="1" ht="41.25" customHeight="1">
      <c r="A24" s="252"/>
      <c r="B24" s="254"/>
      <c r="C24" s="256"/>
      <c r="D24" s="250"/>
      <c r="E24" s="258"/>
      <c r="F24" s="248"/>
      <c r="G24" s="248"/>
      <c r="H24" s="250"/>
      <c r="I24" s="55">
        <v>1.0165</v>
      </c>
    </row>
    <row r="25" spans="1:9" s="54" customFormat="1" ht="35.25" customHeight="1">
      <c r="A25" s="251">
        <v>5</v>
      </c>
      <c r="B25" s="253">
        <v>0.02</v>
      </c>
      <c r="C25" s="255" t="s">
        <v>103</v>
      </c>
      <c r="D25" s="247">
        <f>D19*2/100</f>
        <v>81.126981905553563</v>
      </c>
      <c r="E25" s="247">
        <f>E21*2/100</f>
        <v>0</v>
      </c>
      <c r="F25" s="247"/>
      <c r="G25" s="247"/>
      <c r="H25" s="247">
        <f>SUM(D25:G26)</f>
        <v>81.126981905553563</v>
      </c>
    </row>
    <row r="26" spans="1:9" s="55" customFormat="1" ht="35.25" customHeight="1">
      <c r="A26" s="252"/>
      <c r="B26" s="254"/>
      <c r="C26" s="256"/>
      <c r="D26" s="248"/>
      <c r="E26" s="248"/>
      <c r="F26" s="248"/>
      <c r="G26" s="248"/>
      <c r="H26" s="248"/>
    </row>
    <row r="27" spans="1:9" s="52" customFormat="1" ht="19.899999999999999" customHeight="1">
      <c r="A27" s="44"/>
      <c r="B27" s="44"/>
      <c r="C27" s="48" t="s">
        <v>76</v>
      </c>
      <c r="D27" s="49">
        <f>SUM(D21:D26)</f>
        <v>107.49325102485847</v>
      </c>
      <c r="E27" s="49">
        <f>SUM(E21:E24)</f>
        <v>0</v>
      </c>
      <c r="F27" s="49">
        <f>SUM(F21:F24)</f>
        <v>0</v>
      </c>
      <c r="G27" s="49">
        <f>SUM(G21:G24)</f>
        <v>0</v>
      </c>
      <c r="H27" s="49">
        <f>SUM(H21:H26)</f>
        <v>107.49325102485847</v>
      </c>
    </row>
    <row r="28" spans="1:9" s="52" customFormat="1" ht="19.899999999999999" customHeight="1">
      <c r="A28" s="44"/>
      <c r="B28" s="44"/>
      <c r="C28" s="48" t="s">
        <v>77</v>
      </c>
      <c r="D28" s="49">
        <f>D27+D19</f>
        <v>4163.8423463025365</v>
      </c>
      <c r="E28" s="50">
        <f>E27+E19</f>
        <v>0</v>
      </c>
      <c r="F28" s="49">
        <f>F27+F19</f>
        <v>0</v>
      </c>
      <c r="G28" s="50">
        <f>G27+G19</f>
        <v>0</v>
      </c>
      <c r="H28" s="49">
        <f>H27+H19</f>
        <v>4163.8423463025365</v>
      </c>
    </row>
    <row r="29" spans="1:9" s="46" customFormat="1" ht="19.899999999999999" customHeight="1">
      <c r="A29" s="45"/>
      <c r="B29" s="232" t="s">
        <v>78</v>
      </c>
      <c r="C29" s="233"/>
      <c r="D29" s="233"/>
      <c r="E29" s="233"/>
      <c r="F29" s="233"/>
      <c r="G29" s="234"/>
      <c r="H29" s="45"/>
    </row>
    <row r="30" spans="1:9" s="5" customFormat="1" ht="11.25" customHeight="1">
      <c r="A30" s="235">
        <v>6</v>
      </c>
      <c r="B30" s="243">
        <v>1.7999999999999999E-2</v>
      </c>
      <c r="C30" s="239" t="s">
        <v>79</v>
      </c>
      <c r="D30" s="245"/>
      <c r="E30" s="245"/>
      <c r="F30" s="245"/>
      <c r="G30" s="230">
        <f>H30</f>
        <v>74.949162233445662</v>
      </c>
      <c r="H30" s="230">
        <f>D28*1.8/100</f>
        <v>74.949162233445662</v>
      </c>
    </row>
    <row r="31" spans="1:9" s="53" customFormat="1" ht="11.25" customHeight="1">
      <c r="A31" s="236"/>
      <c r="B31" s="244"/>
      <c r="C31" s="240"/>
      <c r="D31" s="246"/>
      <c r="E31" s="246"/>
      <c r="F31" s="246"/>
      <c r="G31" s="231"/>
      <c r="H31" s="231"/>
    </row>
    <row r="32" spans="1:9" s="5" customFormat="1" ht="11.25" customHeight="1">
      <c r="A32" s="235">
        <v>7</v>
      </c>
      <c r="B32" s="243">
        <v>6.0000000000000001E-3</v>
      </c>
      <c r="C32" s="239" t="s">
        <v>80</v>
      </c>
      <c r="D32" s="245"/>
      <c r="E32" s="245"/>
      <c r="F32" s="245"/>
      <c r="G32" s="230">
        <f>H32</f>
        <v>24.983054077815218</v>
      </c>
      <c r="H32" s="230">
        <f>D28*0.6/100</f>
        <v>24.983054077815218</v>
      </c>
    </row>
    <row r="33" spans="1:10" s="53" customFormat="1" ht="11.25" customHeight="1">
      <c r="A33" s="236"/>
      <c r="B33" s="244"/>
      <c r="C33" s="240"/>
      <c r="D33" s="246"/>
      <c r="E33" s="246"/>
      <c r="F33" s="246"/>
      <c r="G33" s="231"/>
      <c r="H33" s="231"/>
    </row>
    <row r="34" spans="1:10" s="52" customFormat="1" ht="20.100000000000001" customHeight="1">
      <c r="A34" s="44"/>
      <c r="B34" s="44"/>
      <c r="C34" s="48" t="s">
        <v>81</v>
      </c>
      <c r="D34" s="50">
        <f>SUM(D30:D33)</f>
        <v>0</v>
      </c>
      <c r="E34" s="50">
        <f>SUM(E30:E33)</f>
        <v>0</v>
      </c>
      <c r="F34" s="50">
        <f>SUM(F30:F33)</f>
        <v>0</v>
      </c>
      <c r="G34" s="49">
        <f>SUM(G30:G33)</f>
        <v>99.932216311260873</v>
      </c>
      <c r="H34" s="49">
        <f>SUM(H30:H33)</f>
        <v>99.932216311260873</v>
      </c>
    </row>
    <row r="35" spans="1:10" s="52" customFormat="1" ht="20.100000000000001" customHeight="1">
      <c r="A35" s="44"/>
      <c r="B35" s="44"/>
      <c r="C35" s="48" t="s">
        <v>82</v>
      </c>
      <c r="D35" s="49">
        <f>D34+D28</f>
        <v>4163.8423463025365</v>
      </c>
      <c r="E35" s="50">
        <f>E34+E28</f>
        <v>0</v>
      </c>
      <c r="F35" s="49">
        <f>F34+F28</f>
        <v>0</v>
      </c>
      <c r="G35" s="49">
        <f>G34+G28</f>
        <v>99.932216311260873</v>
      </c>
      <c r="H35" s="49">
        <f>H34+H28</f>
        <v>4263.7745626137976</v>
      </c>
    </row>
    <row r="36" spans="1:10" s="46" customFormat="1" ht="20.100000000000001" customHeight="1">
      <c r="A36" s="47"/>
      <c r="B36" s="232" t="s">
        <v>83</v>
      </c>
      <c r="C36" s="233"/>
      <c r="D36" s="233"/>
      <c r="E36" s="233"/>
      <c r="F36" s="233"/>
      <c r="G36" s="234"/>
      <c r="H36" s="47"/>
    </row>
    <row r="37" spans="1:10" s="5" customFormat="1" ht="15" customHeight="1">
      <c r="A37" s="235">
        <v>8</v>
      </c>
      <c r="B37" s="237">
        <v>0.03</v>
      </c>
      <c r="C37" s="239" t="s">
        <v>84</v>
      </c>
      <c r="D37" s="230">
        <f>D35*0.03</f>
        <v>124.91527038907608</v>
      </c>
      <c r="E37" s="241">
        <f>E35*0.03</f>
        <v>0</v>
      </c>
      <c r="F37" s="230">
        <f>F35*0.03</f>
        <v>0</v>
      </c>
      <c r="G37" s="230">
        <f>G35*0.03</f>
        <v>2.9979664893378262</v>
      </c>
      <c r="H37" s="230">
        <f>H35*0.03</f>
        <v>127.91323687841393</v>
      </c>
    </row>
    <row r="38" spans="1:10" s="53" customFormat="1" ht="20.25" customHeight="1">
      <c r="A38" s="236"/>
      <c r="B38" s="238"/>
      <c r="C38" s="240"/>
      <c r="D38" s="231"/>
      <c r="E38" s="242"/>
      <c r="F38" s="231"/>
      <c r="G38" s="231"/>
      <c r="H38" s="231"/>
      <c r="I38" s="5"/>
    </row>
    <row r="39" spans="1:10" s="60" customFormat="1" ht="37.5" customHeight="1">
      <c r="A39" s="56"/>
      <c r="B39" s="56"/>
      <c r="C39" s="57" t="s">
        <v>85</v>
      </c>
      <c r="D39" s="58">
        <f>D35+D37</f>
        <v>4288.7576166916124</v>
      </c>
      <c r="E39" s="59">
        <f>E35+E37</f>
        <v>0</v>
      </c>
      <c r="F39" s="58">
        <f>F35+F37</f>
        <v>0</v>
      </c>
      <c r="G39" s="58">
        <f>G35+G37</f>
        <v>102.9301828005987</v>
      </c>
      <c r="H39" s="58">
        <f>H35+H37</f>
        <v>4391.6877994922115</v>
      </c>
    </row>
    <row r="40" spans="1:10" s="60" customFormat="1" ht="25.5" customHeight="1">
      <c r="A40" s="56"/>
      <c r="B40" s="56"/>
      <c r="C40" s="57" t="s">
        <v>86</v>
      </c>
      <c r="D40" s="58">
        <f>D39*0.2</f>
        <v>857.7515233383225</v>
      </c>
      <c r="E40" s="58">
        <f>E39*0.2</f>
        <v>0</v>
      </c>
      <c r="F40" s="58">
        <f>F39*0.2</f>
        <v>0</v>
      </c>
      <c r="G40" s="58">
        <f>G39*0.2</f>
        <v>20.586036560119741</v>
      </c>
      <c r="H40" s="58">
        <f>H39*0.2</f>
        <v>878.33755989844235</v>
      </c>
    </row>
    <row r="41" spans="1:10" s="111" customFormat="1" ht="25.5" customHeight="1">
      <c r="A41" s="26"/>
      <c r="B41" s="56"/>
      <c r="C41" s="57" t="s">
        <v>87</v>
      </c>
      <c r="D41" s="58">
        <f>D39+D40</f>
        <v>5146.5091400299352</v>
      </c>
      <c r="E41" s="58">
        <f>E39+E40</f>
        <v>0</v>
      </c>
      <c r="F41" s="58">
        <f>F39+F40</f>
        <v>0</v>
      </c>
      <c r="G41" s="58">
        <f>G39+G40</f>
        <v>123.51621936071844</v>
      </c>
      <c r="H41" s="113">
        <f>H40+H39</f>
        <v>5270.0253593906536</v>
      </c>
      <c r="I41" s="110"/>
      <c r="J41" s="110"/>
    </row>
    <row r="42" spans="1:10" s="111" customFormat="1" ht="25.5" customHeight="1">
      <c r="A42" s="56"/>
      <c r="B42" s="56"/>
      <c r="C42" s="57" t="s">
        <v>88</v>
      </c>
      <c r="D42" s="61"/>
      <c r="E42" s="61"/>
      <c r="F42" s="62"/>
      <c r="G42" s="62"/>
      <c r="H42" s="58">
        <f>H18*15/100</f>
        <v>3.0271261905057298</v>
      </c>
    </row>
    <row r="43" spans="1:10" s="111" customFormat="1" ht="27" customHeight="1">
      <c r="A43" s="63"/>
      <c r="B43" s="63"/>
      <c r="C43" s="64" t="s">
        <v>52</v>
      </c>
      <c r="D43" s="65"/>
      <c r="E43" s="229" t="s">
        <v>9</v>
      </c>
      <c r="F43" s="229"/>
      <c r="G43" s="63"/>
      <c r="H43" s="63"/>
    </row>
    <row r="44" spans="1:10" ht="16.5">
      <c r="A44" s="39"/>
      <c r="B44" s="39"/>
      <c r="C44" s="66"/>
      <c r="D44" s="39"/>
      <c r="E44" s="39"/>
      <c r="F44" s="39"/>
      <c r="G44" s="39"/>
      <c r="H44" s="39"/>
    </row>
    <row r="45" spans="1:10">
      <c r="C45" s="67"/>
    </row>
    <row r="46" spans="1:10">
      <c r="C46" s="67"/>
    </row>
    <row r="47" spans="1:10">
      <c r="C47" s="67"/>
    </row>
    <row r="48" spans="1:10">
      <c r="C48" s="67"/>
    </row>
    <row r="49" spans="3:3">
      <c r="C49" s="67"/>
    </row>
    <row r="50" spans="3:3">
      <c r="C50" s="67"/>
    </row>
    <row r="51" spans="3:3">
      <c r="C51" s="67"/>
    </row>
    <row r="52" spans="3:3">
      <c r="C52" s="67"/>
    </row>
    <row r="53" spans="3:3">
      <c r="C53" s="67"/>
    </row>
    <row r="54" spans="3:3">
      <c r="C54" s="67"/>
    </row>
    <row r="55" spans="3:3">
      <c r="C55" s="67"/>
    </row>
    <row r="56" spans="3:3">
      <c r="C56" s="67"/>
    </row>
    <row r="57" spans="3:3">
      <c r="C57" s="67"/>
    </row>
    <row r="58" spans="3:3">
      <c r="C58" s="67"/>
    </row>
    <row r="59" spans="3:3">
      <c r="C59" s="67"/>
    </row>
    <row r="60" spans="3:3">
      <c r="C60" s="67"/>
    </row>
    <row r="61" spans="3:3">
      <c r="C61" s="67"/>
    </row>
    <row r="62" spans="3:3">
      <c r="C62" s="67"/>
    </row>
    <row r="63" spans="3:3">
      <c r="C63" s="67"/>
    </row>
    <row r="64" spans="3:3">
      <c r="C64" s="67"/>
    </row>
    <row r="65" spans="3:3">
      <c r="C65" s="67"/>
    </row>
    <row r="66" spans="3:3">
      <c r="C66" s="67"/>
    </row>
    <row r="67" spans="3:3">
      <c r="C67" s="67"/>
    </row>
    <row r="68" spans="3:3">
      <c r="C68" s="67"/>
    </row>
    <row r="69" spans="3:3">
      <c r="C69" s="67"/>
    </row>
    <row r="70" spans="3:3">
      <c r="C70" s="67"/>
    </row>
    <row r="71" spans="3:3">
      <c r="C71" s="67"/>
    </row>
    <row r="72" spans="3:3">
      <c r="C72" s="67"/>
    </row>
    <row r="73" spans="3:3">
      <c r="C73" s="67"/>
    </row>
    <row r="74" spans="3:3">
      <c r="C74" s="67"/>
    </row>
    <row r="75" spans="3:3">
      <c r="C75" s="67"/>
    </row>
    <row r="76" spans="3:3">
      <c r="C76" s="67"/>
    </row>
    <row r="77" spans="3:3">
      <c r="C77" s="67"/>
    </row>
    <row r="78" spans="3:3">
      <c r="C78" s="67"/>
    </row>
    <row r="79" spans="3:3">
      <c r="C79" s="67"/>
    </row>
    <row r="80" spans="3:3">
      <c r="C80" s="67"/>
    </row>
    <row r="81" spans="3:3">
      <c r="C81" s="67"/>
    </row>
    <row r="82" spans="3:3">
      <c r="C82" s="67"/>
    </row>
    <row r="83" spans="3:3">
      <c r="C83" s="67"/>
    </row>
    <row r="84" spans="3:3">
      <c r="C84" s="67"/>
    </row>
    <row r="85" spans="3:3">
      <c r="C85" s="67"/>
    </row>
    <row r="86" spans="3:3">
      <c r="C86" s="67"/>
    </row>
    <row r="87" spans="3:3">
      <c r="C87" s="67"/>
    </row>
  </sheetData>
  <mergeCells count="82">
    <mergeCell ref="F25:F26"/>
    <mergeCell ref="G25:G26"/>
    <mergeCell ref="H25:H26"/>
    <mergeCell ref="A25:A26"/>
    <mergeCell ref="B25:B26"/>
    <mergeCell ref="C25:C26"/>
    <mergeCell ref="D25:D26"/>
    <mergeCell ref="E25:E26"/>
    <mergeCell ref="B10:G10"/>
    <mergeCell ref="A1:H1"/>
    <mergeCell ref="A2:H2"/>
    <mergeCell ref="A3:H3"/>
    <mergeCell ref="A5:C5"/>
    <mergeCell ref="D5:F5"/>
    <mergeCell ref="B6:C6"/>
    <mergeCell ref="F6:G6"/>
    <mergeCell ref="A7:A8"/>
    <mergeCell ref="B7:B8"/>
    <mergeCell ref="C7:C8"/>
    <mergeCell ref="D7:G7"/>
    <mergeCell ref="H7:H8"/>
    <mergeCell ref="G11:G12"/>
    <mergeCell ref="H11:H12"/>
    <mergeCell ref="B15:G15"/>
    <mergeCell ref="A16:A17"/>
    <mergeCell ref="B16:B17"/>
    <mergeCell ref="C16:C17"/>
    <mergeCell ref="D16:D17"/>
    <mergeCell ref="E16:E17"/>
    <mergeCell ref="F16:F17"/>
    <mergeCell ref="G16:G17"/>
    <mergeCell ref="A11:A12"/>
    <mergeCell ref="B11:B12"/>
    <mergeCell ref="C11:C12"/>
    <mergeCell ref="D11:D12"/>
    <mergeCell ref="E11:E12"/>
    <mergeCell ref="F11:F12"/>
    <mergeCell ref="H16:H17"/>
    <mergeCell ref="B20:G20"/>
    <mergeCell ref="A21:A22"/>
    <mergeCell ref="B21:B22"/>
    <mergeCell ref="C21:C22"/>
    <mergeCell ref="D21:D22"/>
    <mergeCell ref="E21:E22"/>
    <mergeCell ref="F21:F22"/>
    <mergeCell ref="G21:G22"/>
    <mergeCell ref="H21:H22"/>
    <mergeCell ref="G23:G24"/>
    <mergeCell ref="H23:H24"/>
    <mergeCell ref="B29:G29"/>
    <mergeCell ref="A30:A31"/>
    <mergeCell ref="B30:B31"/>
    <mergeCell ref="C30:C31"/>
    <mergeCell ref="D30:D31"/>
    <mergeCell ref="E30:E31"/>
    <mergeCell ref="F30:F31"/>
    <mergeCell ref="G30:G31"/>
    <mergeCell ref="A23:A24"/>
    <mergeCell ref="B23:B24"/>
    <mergeCell ref="C23:C24"/>
    <mergeCell ref="D23:D24"/>
    <mergeCell ref="E23:E24"/>
    <mergeCell ref="F23:F24"/>
    <mergeCell ref="H30:H31"/>
    <mergeCell ref="A32:A33"/>
    <mergeCell ref="B32:B33"/>
    <mergeCell ref="C32:C33"/>
    <mergeCell ref="D32:D33"/>
    <mergeCell ref="E32:E33"/>
    <mergeCell ref="F32:F33"/>
    <mergeCell ref="G32:G33"/>
    <mergeCell ref="H32:H33"/>
    <mergeCell ref="E43:F43"/>
    <mergeCell ref="H37:H38"/>
    <mergeCell ref="B36:G36"/>
    <mergeCell ref="A37:A38"/>
    <mergeCell ref="B37:B38"/>
    <mergeCell ref="C37:C38"/>
    <mergeCell ref="D37:D38"/>
    <mergeCell ref="E37:E38"/>
    <mergeCell ref="F37:F38"/>
    <mergeCell ref="G37:G38"/>
  </mergeCells>
  <printOptions horizontalCentered="1"/>
  <pageMargins left="0.11811023622047245" right="0.11811023622047245" top="0.78740157480314965" bottom="0.15748031496062992" header="0.51181102362204722" footer="0.51181102362204722"/>
  <pageSetup paperSize="9" scale="82" orientation="landscape" verticalDpi="4294967295" r:id="rId1"/>
  <headerFooter alignWithMargins="0"/>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P59"/>
  <sheetViews>
    <sheetView view="pageBreakPreview" zoomScale="80" zoomScaleNormal="85" zoomScaleSheetLayoutView="80" workbookViewId="0">
      <selection activeCell="C9" sqref="C9:C10"/>
    </sheetView>
  </sheetViews>
  <sheetFormatPr defaultRowHeight="14.25"/>
  <cols>
    <col min="1" max="1" width="6.5703125" style="10" customWidth="1"/>
    <col min="2" max="2" width="18.42578125" style="10" customWidth="1"/>
    <col min="3" max="3" width="39.42578125" style="10" customWidth="1"/>
    <col min="4" max="4" width="21.28515625" style="10" customWidth="1"/>
    <col min="5" max="5" width="17.85546875" style="10" customWidth="1"/>
    <col min="6" max="7" width="15.28515625" style="10" customWidth="1"/>
    <col min="8" max="8" width="18.42578125" style="10" customWidth="1"/>
    <col min="9" max="9" width="15.42578125" style="10" bestFit="1" customWidth="1"/>
    <col min="10" max="256" width="9.140625" style="10"/>
    <col min="257" max="257" width="6.5703125" style="10" customWidth="1"/>
    <col min="258" max="258" width="15" style="10" customWidth="1"/>
    <col min="259" max="259" width="46.85546875" style="10" customWidth="1"/>
    <col min="260" max="260" width="21.140625" style="10" customWidth="1"/>
    <col min="261" max="262" width="19.140625" style="10" customWidth="1"/>
    <col min="263" max="263" width="15.7109375" style="10" customWidth="1"/>
    <col min="264" max="264" width="21.140625" style="10" customWidth="1"/>
    <col min="265" max="265" width="15.42578125" style="10" bestFit="1" customWidth="1"/>
    <col min="266" max="512" width="9.140625" style="10"/>
    <col min="513" max="513" width="6.5703125" style="10" customWidth="1"/>
    <col min="514" max="514" width="15" style="10" customWidth="1"/>
    <col min="515" max="515" width="46.85546875" style="10" customWidth="1"/>
    <col min="516" max="516" width="21.140625" style="10" customWidth="1"/>
    <col min="517" max="518" width="19.140625" style="10" customWidth="1"/>
    <col min="519" max="519" width="15.7109375" style="10" customWidth="1"/>
    <col min="520" max="520" width="21.140625" style="10" customWidth="1"/>
    <col min="521" max="521" width="15.42578125" style="10" bestFit="1" customWidth="1"/>
    <col min="522" max="768" width="9.140625" style="10"/>
    <col min="769" max="769" width="6.5703125" style="10" customWidth="1"/>
    <col min="770" max="770" width="15" style="10" customWidth="1"/>
    <col min="771" max="771" width="46.85546875" style="10" customWidth="1"/>
    <col min="772" max="772" width="21.140625" style="10" customWidth="1"/>
    <col min="773" max="774" width="19.140625" style="10" customWidth="1"/>
    <col min="775" max="775" width="15.7109375" style="10" customWidth="1"/>
    <col min="776" max="776" width="21.140625" style="10" customWidth="1"/>
    <col min="777" max="777" width="15.42578125" style="10" bestFit="1" customWidth="1"/>
    <col min="778" max="1024" width="9.140625" style="10"/>
    <col min="1025" max="1025" width="6.5703125" style="10" customWidth="1"/>
    <col min="1026" max="1026" width="15" style="10" customWidth="1"/>
    <col min="1027" max="1027" width="46.85546875" style="10" customWidth="1"/>
    <col min="1028" max="1028" width="21.140625" style="10" customWidth="1"/>
    <col min="1029" max="1030" width="19.140625" style="10" customWidth="1"/>
    <col min="1031" max="1031" width="15.7109375" style="10" customWidth="1"/>
    <col min="1032" max="1032" width="21.140625" style="10" customWidth="1"/>
    <col min="1033" max="1033" width="15.42578125" style="10" bestFit="1" customWidth="1"/>
    <col min="1034" max="1280" width="9.140625" style="10"/>
    <col min="1281" max="1281" width="6.5703125" style="10" customWidth="1"/>
    <col min="1282" max="1282" width="15" style="10" customWidth="1"/>
    <col min="1283" max="1283" width="46.85546875" style="10" customWidth="1"/>
    <col min="1284" max="1284" width="21.140625" style="10" customWidth="1"/>
    <col min="1285" max="1286" width="19.140625" style="10" customWidth="1"/>
    <col min="1287" max="1287" width="15.7109375" style="10" customWidth="1"/>
    <col min="1288" max="1288" width="21.140625" style="10" customWidth="1"/>
    <col min="1289" max="1289" width="15.42578125" style="10" bestFit="1" customWidth="1"/>
    <col min="1290" max="1536" width="9.140625" style="10"/>
    <col min="1537" max="1537" width="6.5703125" style="10" customWidth="1"/>
    <col min="1538" max="1538" width="15" style="10" customWidth="1"/>
    <col min="1539" max="1539" width="46.85546875" style="10" customWidth="1"/>
    <col min="1540" max="1540" width="21.140625" style="10" customWidth="1"/>
    <col min="1541" max="1542" width="19.140625" style="10" customWidth="1"/>
    <col min="1543" max="1543" width="15.7109375" style="10" customWidth="1"/>
    <col min="1544" max="1544" width="21.140625" style="10" customWidth="1"/>
    <col min="1545" max="1545" width="15.42578125" style="10" bestFit="1" customWidth="1"/>
    <col min="1546" max="1792" width="9.140625" style="10"/>
    <col min="1793" max="1793" width="6.5703125" style="10" customWidth="1"/>
    <col min="1794" max="1794" width="15" style="10" customWidth="1"/>
    <col min="1795" max="1795" width="46.85546875" style="10" customWidth="1"/>
    <col min="1796" max="1796" width="21.140625" style="10" customWidth="1"/>
    <col min="1797" max="1798" width="19.140625" style="10" customWidth="1"/>
    <col min="1799" max="1799" width="15.7109375" style="10" customWidth="1"/>
    <col min="1800" max="1800" width="21.140625" style="10" customWidth="1"/>
    <col min="1801" max="1801" width="15.42578125" style="10" bestFit="1" customWidth="1"/>
    <col min="1802" max="2048" width="9.140625" style="10"/>
    <col min="2049" max="2049" width="6.5703125" style="10" customWidth="1"/>
    <col min="2050" max="2050" width="15" style="10" customWidth="1"/>
    <col min="2051" max="2051" width="46.85546875" style="10" customWidth="1"/>
    <col min="2052" max="2052" width="21.140625" style="10" customWidth="1"/>
    <col min="2053" max="2054" width="19.140625" style="10" customWidth="1"/>
    <col min="2055" max="2055" width="15.7109375" style="10" customWidth="1"/>
    <col min="2056" max="2056" width="21.140625" style="10" customWidth="1"/>
    <col min="2057" max="2057" width="15.42578125" style="10" bestFit="1" customWidth="1"/>
    <col min="2058" max="2304" width="9.140625" style="10"/>
    <col min="2305" max="2305" width="6.5703125" style="10" customWidth="1"/>
    <col min="2306" max="2306" width="15" style="10" customWidth="1"/>
    <col min="2307" max="2307" width="46.85546875" style="10" customWidth="1"/>
    <col min="2308" max="2308" width="21.140625" style="10" customWidth="1"/>
    <col min="2309" max="2310" width="19.140625" style="10" customWidth="1"/>
    <col min="2311" max="2311" width="15.7109375" style="10" customWidth="1"/>
    <col min="2312" max="2312" width="21.140625" style="10" customWidth="1"/>
    <col min="2313" max="2313" width="15.42578125" style="10" bestFit="1" customWidth="1"/>
    <col min="2314" max="2560" width="9.140625" style="10"/>
    <col min="2561" max="2561" width="6.5703125" style="10" customWidth="1"/>
    <col min="2562" max="2562" width="15" style="10" customWidth="1"/>
    <col min="2563" max="2563" width="46.85546875" style="10" customWidth="1"/>
    <col min="2564" max="2564" width="21.140625" style="10" customWidth="1"/>
    <col min="2565" max="2566" width="19.140625" style="10" customWidth="1"/>
    <col min="2567" max="2567" width="15.7109375" style="10" customWidth="1"/>
    <col min="2568" max="2568" width="21.140625" style="10" customWidth="1"/>
    <col min="2569" max="2569" width="15.42578125" style="10" bestFit="1" customWidth="1"/>
    <col min="2570" max="2816" width="9.140625" style="10"/>
    <col min="2817" max="2817" width="6.5703125" style="10" customWidth="1"/>
    <col min="2818" max="2818" width="15" style="10" customWidth="1"/>
    <col min="2819" max="2819" width="46.85546875" style="10" customWidth="1"/>
    <col min="2820" max="2820" width="21.140625" style="10" customWidth="1"/>
    <col min="2821" max="2822" width="19.140625" style="10" customWidth="1"/>
    <col min="2823" max="2823" width="15.7109375" style="10" customWidth="1"/>
    <col min="2824" max="2824" width="21.140625" style="10" customWidth="1"/>
    <col min="2825" max="2825" width="15.42578125" style="10" bestFit="1" customWidth="1"/>
    <col min="2826" max="3072" width="9.140625" style="10"/>
    <col min="3073" max="3073" width="6.5703125" style="10" customWidth="1"/>
    <col min="3074" max="3074" width="15" style="10" customWidth="1"/>
    <col min="3075" max="3075" width="46.85546875" style="10" customWidth="1"/>
    <col min="3076" max="3076" width="21.140625" style="10" customWidth="1"/>
    <col min="3077" max="3078" width="19.140625" style="10" customWidth="1"/>
    <col min="3079" max="3079" width="15.7109375" style="10" customWidth="1"/>
    <col min="3080" max="3080" width="21.140625" style="10" customWidth="1"/>
    <col min="3081" max="3081" width="15.42578125" style="10" bestFit="1" customWidth="1"/>
    <col min="3082" max="3328" width="9.140625" style="10"/>
    <col min="3329" max="3329" width="6.5703125" style="10" customWidth="1"/>
    <col min="3330" max="3330" width="15" style="10" customWidth="1"/>
    <col min="3331" max="3331" width="46.85546875" style="10" customWidth="1"/>
    <col min="3332" max="3332" width="21.140625" style="10" customWidth="1"/>
    <col min="3333" max="3334" width="19.140625" style="10" customWidth="1"/>
    <col min="3335" max="3335" width="15.7109375" style="10" customWidth="1"/>
    <col min="3336" max="3336" width="21.140625" style="10" customWidth="1"/>
    <col min="3337" max="3337" width="15.42578125" style="10" bestFit="1" customWidth="1"/>
    <col min="3338" max="3584" width="9.140625" style="10"/>
    <col min="3585" max="3585" width="6.5703125" style="10" customWidth="1"/>
    <col min="3586" max="3586" width="15" style="10" customWidth="1"/>
    <col min="3587" max="3587" width="46.85546875" style="10" customWidth="1"/>
    <col min="3588" max="3588" width="21.140625" style="10" customWidth="1"/>
    <col min="3589" max="3590" width="19.140625" style="10" customWidth="1"/>
    <col min="3591" max="3591" width="15.7109375" style="10" customWidth="1"/>
    <col min="3592" max="3592" width="21.140625" style="10" customWidth="1"/>
    <col min="3593" max="3593" width="15.42578125" style="10" bestFit="1" customWidth="1"/>
    <col min="3594" max="3840" width="9.140625" style="10"/>
    <col min="3841" max="3841" width="6.5703125" style="10" customWidth="1"/>
    <col min="3842" max="3842" width="15" style="10" customWidth="1"/>
    <col min="3843" max="3843" width="46.85546875" style="10" customWidth="1"/>
    <col min="3844" max="3844" width="21.140625" style="10" customWidth="1"/>
    <col min="3845" max="3846" width="19.140625" style="10" customWidth="1"/>
    <col min="3847" max="3847" width="15.7109375" style="10" customWidth="1"/>
    <col min="3848" max="3848" width="21.140625" style="10" customWidth="1"/>
    <col min="3849" max="3849" width="15.42578125" style="10" bestFit="1" customWidth="1"/>
    <col min="3850" max="4096" width="9.140625" style="10"/>
    <col min="4097" max="4097" width="6.5703125" style="10" customWidth="1"/>
    <col min="4098" max="4098" width="15" style="10" customWidth="1"/>
    <col min="4099" max="4099" width="46.85546875" style="10" customWidth="1"/>
    <col min="4100" max="4100" width="21.140625" style="10" customWidth="1"/>
    <col min="4101" max="4102" width="19.140625" style="10" customWidth="1"/>
    <col min="4103" max="4103" width="15.7109375" style="10" customWidth="1"/>
    <col min="4104" max="4104" width="21.140625" style="10" customWidth="1"/>
    <col min="4105" max="4105" width="15.42578125" style="10" bestFit="1" customWidth="1"/>
    <col min="4106" max="4352" width="9.140625" style="10"/>
    <col min="4353" max="4353" width="6.5703125" style="10" customWidth="1"/>
    <col min="4354" max="4354" width="15" style="10" customWidth="1"/>
    <col min="4355" max="4355" width="46.85546875" style="10" customWidth="1"/>
    <col min="4356" max="4356" width="21.140625" style="10" customWidth="1"/>
    <col min="4357" max="4358" width="19.140625" style="10" customWidth="1"/>
    <col min="4359" max="4359" width="15.7109375" style="10" customWidth="1"/>
    <col min="4360" max="4360" width="21.140625" style="10" customWidth="1"/>
    <col min="4361" max="4361" width="15.42578125" style="10" bestFit="1" customWidth="1"/>
    <col min="4362" max="4608" width="9.140625" style="10"/>
    <col min="4609" max="4609" width="6.5703125" style="10" customWidth="1"/>
    <col min="4610" max="4610" width="15" style="10" customWidth="1"/>
    <col min="4611" max="4611" width="46.85546875" style="10" customWidth="1"/>
    <col min="4612" max="4612" width="21.140625" style="10" customWidth="1"/>
    <col min="4613" max="4614" width="19.140625" style="10" customWidth="1"/>
    <col min="4615" max="4615" width="15.7109375" style="10" customWidth="1"/>
    <col min="4616" max="4616" width="21.140625" style="10" customWidth="1"/>
    <col min="4617" max="4617" width="15.42578125" style="10" bestFit="1" customWidth="1"/>
    <col min="4618" max="4864" width="9.140625" style="10"/>
    <col min="4865" max="4865" width="6.5703125" style="10" customWidth="1"/>
    <col min="4866" max="4866" width="15" style="10" customWidth="1"/>
    <col min="4867" max="4867" width="46.85546875" style="10" customWidth="1"/>
    <col min="4868" max="4868" width="21.140625" style="10" customWidth="1"/>
    <col min="4869" max="4870" width="19.140625" style="10" customWidth="1"/>
    <col min="4871" max="4871" width="15.7109375" style="10" customWidth="1"/>
    <col min="4872" max="4872" width="21.140625" style="10" customWidth="1"/>
    <col min="4873" max="4873" width="15.42578125" style="10" bestFit="1" customWidth="1"/>
    <col min="4874" max="5120" width="9.140625" style="10"/>
    <col min="5121" max="5121" width="6.5703125" style="10" customWidth="1"/>
    <col min="5122" max="5122" width="15" style="10" customWidth="1"/>
    <col min="5123" max="5123" width="46.85546875" style="10" customWidth="1"/>
    <col min="5124" max="5124" width="21.140625" style="10" customWidth="1"/>
    <col min="5125" max="5126" width="19.140625" style="10" customWidth="1"/>
    <col min="5127" max="5127" width="15.7109375" style="10" customWidth="1"/>
    <col min="5128" max="5128" width="21.140625" style="10" customWidth="1"/>
    <col min="5129" max="5129" width="15.42578125" style="10" bestFit="1" customWidth="1"/>
    <col min="5130" max="5376" width="9.140625" style="10"/>
    <col min="5377" max="5377" width="6.5703125" style="10" customWidth="1"/>
    <col min="5378" max="5378" width="15" style="10" customWidth="1"/>
    <col min="5379" max="5379" width="46.85546875" style="10" customWidth="1"/>
    <col min="5380" max="5380" width="21.140625" style="10" customWidth="1"/>
    <col min="5381" max="5382" width="19.140625" style="10" customWidth="1"/>
    <col min="5383" max="5383" width="15.7109375" style="10" customWidth="1"/>
    <col min="5384" max="5384" width="21.140625" style="10" customWidth="1"/>
    <col min="5385" max="5385" width="15.42578125" style="10" bestFit="1" customWidth="1"/>
    <col min="5386" max="5632" width="9.140625" style="10"/>
    <col min="5633" max="5633" width="6.5703125" style="10" customWidth="1"/>
    <col min="5634" max="5634" width="15" style="10" customWidth="1"/>
    <col min="5635" max="5635" width="46.85546875" style="10" customWidth="1"/>
    <col min="5636" max="5636" width="21.140625" style="10" customWidth="1"/>
    <col min="5637" max="5638" width="19.140625" style="10" customWidth="1"/>
    <col min="5639" max="5639" width="15.7109375" style="10" customWidth="1"/>
    <col min="5640" max="5640" width="21.140625" style="10" customWidth="1"/>
    <col min="5641" max="5641" width="15.42578125" style="10" bestFit="1" customWidth="1"/>
    <col min="5642" max="5888" width="9.140625" style="10"/>
    <col min="5889" max="5889" width="6.5703125" style="10" customWidth="1"/>
    <col min="5890" max="5890" width="15" style="10" customWidth="1"/>
    <col min="5891" max="5891" width="46.85546875" style="10" customWidth="1"/>
    <col min="5892" max="5892" width="21.140625" style="10" customWidth="1"/>
    <col min="5893" max="5894" width="19.140625" style="10" customWidth="1"/>
    <col min="5895" max="5895" width="15.7109375" style="10" customWidth="1"/>
    <col min="5896" max="5896" width="21.140625" style="10" customWidth="1"/>
    <col min="5897" max="5897" width="15.42578125" style="10" bestFit="1" customWidth="1"/>
    <col min="5898" max="6144" width="9.140625" style="10"/>
    <col min="6145" max="6145" width="6.5703125" style="10" customWidth="1"/>
    <col min="6146" max="6146" width="15" style="10" customWidth="1"/>
    <col min="6147" max="6147" width="46.85546875" style="10" customWidth="1"/>
    <col min="6148" max="6148" width="21.140625" style="10" customWidth="1"/>
    <col min="6149" max="6150" width="19.140625" style="10" customWidth="1"/>
    <col min="6151" max="6151" width="15.7109375" style="10" customWidth="1"/>
    <col min="6152" max="6152" width="21.140625" style="10" customWidth="1"/>
    <col min="6153" max="6153" width="15.42578125" style="10" bestFit="1" customWidth="1"/>
    <col min="6154" max="6400" width="9.140625" style="10"/>
    <col min="6401" max="6401" width="6.5703125" style="10" customWidth="1"/>
    <col min="6402" max="6402" width="15" style="10" customWidth="1"/>
    <col min="6403" max="6403" width="46.85546875" style="10" customWidth="1"/>
    <col min="6404" max="6404" width="21.140625" style="10" customWidth="1"/>
    <col min="6405" max="6406" width="19.140625" style="10" customWidth="1"/>
    <col min="6407" max="6407" width="15.7109375" style="10" customWidth="1"/>
    <col min="6408" max="6408" width="21.140625" style="10" customWidth="1"/>
    <col min="6409" max="6409" width="15.42578125" style="10" bestFit="1" customWidth="1"/>
    <col min="6410" max="6656" width="9.140625" style="10"/>
    <col min="6657" max="6657" width="6.5703125" style="10" customWidth="1"/>
    <col min="6658" max="6658" width="15" style="10" customWidth="1"/>
    <col min="6659" max="6659" width="46.85546875" style="10" customWidth="1"/>
    <col min="6660" max="6660" width="21.140625" style="10" customWidth="1"/>
    <col min="6661" max="6662" width="19.140625" style="10" customWidth="1"/>
    <col min="6663" max="6663" width="15.7109375" style="10" customWidth="1"/>
    <col min="6664" max="6664" width="21.140625" style="10" customWidth="1"/>
    <col min="6665" max="6665" width="15.42578125" style="10" bestFit="1" customWidth="1"/>
    <col min="6666" max="6912" width="9.140625" style="10"/>
    <col min="6913" max="6913" width="6.5703125" style="10" customWidth="1"/>
    <col min="6914" max="6914" width="15" style="10" customWidth="1"/>
    <col min="6915" max="6915" width="46.85546875" style="10" customWidth="1"/>
    <col min="6916" max="6916" width="21.140625" style="10" customWidth="1"/>
    <col min="6917" max="6918" width="19.140625" style="10" customWidth="1"/>
    <col min="6919" max="6919" width="15.7109375" style="10" customWidth="1"/>
    <col min="6920" max="6920" width="21.140625" style="10" customWidth="1"/>
    <col min="6921" max="6921" width="15.42578125" style="10" bestFit="1" customWidth="1"/>
    <col min="6922" max="7168" width="9.140625" style="10"/>
    <col min="7169" max="7169" width="6.5703125" style="10" customWidth="1"/>
    <col min="7170" max="7170" width="15" style="10" customWidth="1"/>
    <col min="7171" max="7171" width="46.85546875" style="10" customWidth="1"/>
    <col min="7172" max="7172" width="21.140625" style="10" customWidth="1"/>
    <col min="7173" max="7174" width="19.140625" style="10" customWidth="1"/>
    <col min="7175" max="7175" width="15.7109375" style="10" customWidth="1"/>
    <col min="7176" max="7176" width="21.140625" style="10" customWidth="1"/>
    <col min="7177" max="7177" width="15.42578125" style="10" bestFit="1" customWidth="1"/>
    <col min="7178" max="7424" width="9.140625" style="10"/>
    <col min="7425" max="7425" width="6.5703125" style="10" customWidth="1"/>
    <col min="7426" max="7426" width="15" style="10" customWidth="1"/>
    <col min="7427" max="7427" width="46.85546875" style="10" customWidth="1"/>
    <col min="7428" max="7428" width="21.140625" style="10" customWidth="1"/>
    <col min="7429" max="7430" width="19.140625" style="10" customWidth="1"/>
    <col min="7431" max="7431" width="15.7109375" style="10" customWidth="1"/>
    <col min="7432" max="7432" width="21.140625" style="10" customWidth="1"/>
    <col min="7433" max="7433" width="15.42578125" style="10" bestFit="1" customWidth="1"/>
    <col min="7434" max="7680" width="9.140625" style="10"/>
    <col min="7681" max="7681" width="6.5703125" style="10" customWidth="1"/>
    <col min="7682" max="7682" width="15" style="10" customWidth="1"/>
    <col min="7683" max="7683" width="46.85546875" style="10" customWidth="1"/>
    <col min="7684" max="7684" width="21.140625" style="10" customWidth="1"/>
    <col min="7685" max="7686" width="19.140625" style="10" customWidth="1"/>
    <col min="7687" max="7687" width="15.7109375" style="10" customWidth="1"/>
    <col min="7688" max="7688" width="21.140625" style="10" customWidth="1"/>
    <col min="7689" max="7689" width="15.42578125" style="10" bestFit="1" customWidth="1"/>
    <col min="7690" max="7936" width="9.140625" style="10"/>
    <col min="7937" max="7937" width="6.5703125" style="10" customWidth="1"/>
    <col min="7938" max="7938" width="15" style="10" customWidth="1"/>
    <col min="7939" max="7939" width="46.85546875" style="10" customWidth="1"/>
    <col min="7940" max="7940" width="21.140625" style="10" customWidth="1"/>
    <col min="7941" max="7942" width="19.140625" style="10" customWidth="1"/>
    <col min="7943" max="7943" width="15.7109375" style="10" customWidth="1"/>
    <col min="7944" max="7944" width="21.140625" style="10" customWidth="1"/>
    <col min="7945" max="7945" width="15.42578125" style="10" bestFit="1" customWidth="1"/>
    <col min="7946" max="8192" width="9.140625" style="10"/>
    <col min="8193" max="8193" width="6.5703125" style="10" customWidth="1"/>
    <col min="8194" max="8194" width="15" style="10" customWidth="1"/>
    <col min="8195" max="8195" width="46.85546875" style="10" customWidth="1"/>
    <col min="8196" max="8196" width="21.140625" style="10" customWidth="1"/>
    <col min="8197" max="8198" width="19.140625" style="10" customWidth="1"/>
    <col min="8199" max="8199" width="15.7109375" style="10" customWidth="1"/>
    <col min="8200" max="8200" width="21.140625" style="10" customWidth="1"/>
    <col min="8201" max="8201" width="15.42578125" style="10" bestFit="1" customWidth="1"/>
    <col min="8202" max="8448" width="9.140625" style="10"/>
    <col min="8449" max="8449" width="6.5703125" style="10" customWidth="1"/>
    <col min="8450" max="8450" width="15" style="10" customWidth="1"/>
    <col min="8451" max="8451" width="46.85546875" style="10" customWidth="1"/>
    <col min="8452" max="8452" width="21.140625" style="10" customWidth="1"/>
    <col min="8453" max="8454" width="19.140625" style="10" customWidth="1"/>
    <col min="8455" max="8455" width="15.7109375" style="10" customWidth="1"/>
    <col min="8456" max="8456" width="21.140625" style="10" customWidth="1"/>
    <col min="8457" max="8457" width="15.42578125" style="10" bestFit="1" customWidth="1"/>
    <col min="8458" max="8704" width="9.140625" style="10"/>
    <col min="8705" max="8705" width="6.5703125" style="10" customWidth="1"/>
    <col min="8706" max="8706" width="15" style="10" customWidth="1"/>
    <col min="8707" max="8707" width="46.85546875" style="10" customWidth="1"/>
    <col min="8708" max="8708" width="21.140625" style="10" customWidth="1"/>
    <col min="8709" max="8710" width="19.140625" style="10" customWidth="1"/>
    <col min="8711" max="8711" width="15.7109375" style="10" customWidth="1"/>
    <col min="8712" max="8712" width="21.140625" style="10" customWidth="1"/>
    <col min="8713" max="8713" width="15.42578125" style="10" bestFit="1" customWidth="1"/>
    <col min="8714" max="8960" width="9.140625" style="10"/>
    <col min="8961" max="8961" width="6.5703125" style="10" customWidth="1"/>
    <col min="8962" max="8962" width="15" style="10" customWidth="1"/>
    <col min="8963" max="8963" width="46.85546875" style="10" customWidth="1"/>
    <col min="8964" max="8964" width="21.140625" style="10" customWidth="1"/>
    <col min="8965" max="8966" width="19.140625" style="10" customWidth="1"/>
    <col min="8967" max="8967" width="15.7109375" style="10" customWidth="1"/>
    <col min="8968" max="8968" width="21.140625" style="10" customWidth="1"/>
    <col min="8969" max="8969" width="15.42578125" style="10" bestFit="1" customWidth="1"/>
    <col min="8970" max="9216" width="9.140625" style="10"/>
    <col min="9217" max="9217" width="6.5703125" style="10" customWidth="1"/>
    <col min="9218" max="9218" width="15" style="10" customWidth="1"/>
    <col min="9219" max="9219" width="46.85546875" style="10" customWidth="1"/>
    <col min="9220" max="9220" width="21.140625" style="10" customWidth="1"/>
    <col min="9221" max="9222" width="19.140625" style="10" customWidth="1"/>
    <col min="9223" max="9223" width="15.7109375" style="10" customWidth="1"/>
    <col min="9224" max="9224" width="21.140625" style="10" customWidth="1"/>
    <col min="9225" max="9225" width="15.42578125" style="10" bestFit="1" customWidth="1"/>
    <col min="9226" max="9472" width="9.140625" style="10"/>
    <col min="9473" max="9473" width="6.5703125" style="10" customWidth="1"/>
    <col min="9474" max="9474" width="15" style="10" customWidth="1"/>
    <col min="9475" max="9475" width="46.85546875" style="10" customWidth="1"/>
    <col min="9476" max="9476" width="21.140625" style="10" customWidth="1"/>
    <col min="9477" max="9478" width="19.140625" style="10" customWidth="1"/>
    <col min="9479" max="9479" width="15.7109375" style="10" customWidth="1"/>
    <col min="9480" max="9480" width="21.140625" style="10" customWidth="1"/>
    <col min="9481" max="9481" width="15.42578125" style="10" bestFit="1" customWidth="1"/>
    <col min="9482" max="9728" width="9.140625" style="10"/>
    <col min="9729" max="9729" width="6.5703125" style="10" customWidth="1"/>
    <col min="9730" max="9730" width="15" style="10" customWidth="1"/>
    <col min="9731" max="9731" width="46.85546875" style="10" customWidth="1"/>
    <col min="9732" max="9732" width="21.140625" style="10" customWidth="1"/>
    <col min="9733" max="9734" width="19.140625" style="10" customWidth="1"/>
    <col min="9735" max="9735" width="15.7109375" style="10" customWidth="1"/>
    <col min="9736" max="9736" width="21.140625" style="10" customWidth="1"/>
    <col min="9737" max="9737" width="15.42578125" style="10" bestFit="1" customWidth="1"/>
    <col min="9738" max="9984" width="9.140625" style="10"/>
    <col min="9985" max="9985" width="6.5703125" style="10" customWidth="1"/>
    <col min="9986" max="9986" width="15" style="10" customWidth="1"/>
    <col min="9987" max="9987" width="46.85546875" style="10" customWidth="1"/>
    <col min="9988" max="9988" width="21.140625" style="10" customWidth="1"/>
    <col min="9989" max="9990" width="19.140625" style="10" customWidth="1"/>
    <col min="9991" max="9991" width="15.7109375" style="10" customWidth="1"/>
    <col min="9992" max="9992" width="21.140625" style="10" customWidth="1"/>
    <col min="9993" max="9993" width="15.42578125" style="10" bestFit="1" customWidth="1"/>
    <col min="9994" max="10240" width="9.140625" style="10"/>
    <col min="10241" max="10241" width="6.5703125" style="10" customWidth="1"/>
    <col min="10242" max="10242" width="15" style="10" customWidth="1"/>
    <col min="10243" max="10243" width="46.85546875" style="10" customWidth="1"/>
    <col min="10244" max="10244" width="21.140625" style="10" customWidth="1"/>
    <col min="10245" max="10246" width="19.140625" style="10" customWidth="1"/>
    <col min="10247" max="10247" width="15.7109375" style="10" customWidth="1"/>
    <col min="10248" max="10248" width="21.140625" style="10" customWidth="1"/>
    <col min="10249" max="10249" width="15.42578125" style="10" bestFit="1" customWidth="1"/>
    <col min="10250" max="10496" width="9.140625" style="10"/>
    <col min="10497" max="10497" width="6.5703125" style="10" customWidth="1"/>
    <col min="10498" max="10498" width="15" style="10" customWidth="1"/>
    <col min="10499" max="10499" width="46.85546875" style="10" customWidth="1"/>
    <col min="10500" max="10500" width="21.140625" style="10" customWidth="1"/>
    <col min="10501" max="10502" width="19.140625" style="10" customWidth="1"/>
    <col min="10503" max="10503" width="15.7109375" style="10" customWidth="1"/>
    <col min="10504" max="10504" width="21.140625" style="10" customWidth="1"/>
    <col min="10505" max="10505" width="15.42578125" style="10" bestFit="1" customWidth="1"/>
    <col min="10506" max="10752" width="9.140625" style="10"/>
    <col min="10753" max="10753" width="6.5703125" style="10" customWidth="1"/>
    <col min="10754" max="10754" width="15" style="10" customWidth="1"/>
    <col min="10755" max="10755" width="46.85546875" style="10" customWidth="1"/>
    <col min="10756" max="10756" width="21.140625" style="10" customWidth="1"/>
    <col min="10757" max="10758" width="19.140625" style="10" customWidth="1"/>
    <col min="10759" max="10759" width="15.7109375" style="10" customWidth="1"/>
    <col min="10760" max="10760" width="21.140625" style="10" customWidth="1"/>
    <col min="10761" max="10761" width="15.42578125" style="10" bestFit="1" customWidth="1"/>
    <col min="10762" max="11008" width="9.140625" style="10"/>
    <col min="11009" max="11009" width="6.5703125" style="10" customWidth="1"/>
    <col min="11010" max="11010" width="15" style="10" customWidth="1"/>
    <col min="11011" max="11011" width="46.85546875" style="10" customWidth="1"/>
    <col min="11012" max="11012" width="21.140625" style="10" customWidth="1"/>
    <col min="11013" max="11014" width="19.140625" style="10" customWidth="1"/>
    <col min="11015" max="11015" width="15.7109375" style="10" customWidth="1"/>
    <col min="11016" max="11016" width="21.140625" style="10" customWidth="1"/>
    <col min="11017" max="11017" width="15.42578125" style="10" bestFit="1" customWidth="1"/>
    <col min="11018" max="11264" width="9.140625" style="10"/>
    <col min="11265" max="11265" width="6.5703125" style="10" customWidth="1"/>
    <col min="11266" max="11266" width="15" style="10" customWidth="1"/>
    <col min="11267" max="11267" width="46.85546875" style="10" customWidth="1"/>
    <col min="11268" max="11268" width="21.140625" style="10" customWidth="1"/>
    <col min="11269" max="11270" width="19.140625" style="10" customWidth="1"/>
    <col min="11271" max="11271" width="15.7109375" style="10" customWidth="1"/>
    <col min="11272" max="11272" width="21.140625" style="10" customWidth="1"/>
    <col min="11273" max="11273" width="15.42578125" style="10" bestFit="1" customWidth="1"/>
    <col min="11274" max="11520" width="9.140625" style="10"/>
    <col min="11521" max="11521" width="6.5703125" style="10" customWidth="1"/>
    <col min="11522" max="11522" width="15" style="10" customWidth="1"/>
    <col min="11523" max="11523" width="46.85546875" style="10" customWidth="1"/>
    <col min="11524" max="11524" width="21.140625" style="10" customWidth="1"/>
    <col min="11525" max="11526" width="19.140625" style="10" customWidth="1"/>
    <col min="11527" max="11527" width="15.7109375" style="10" customWidth="1"/>
    <col min="11528" max="11528" width="21.140625" style="10" customWidth="1"/>
    <col min="11529" max="11529" width="15.42578125" style="10" bestFit="1" customWidth="1"/>
    <col min="11530" max="11776" width="9.140625" style="10"/>
    <col min="11777" max="11777" width="6.5703125" style="10" customWidth="1"/>
    <col min="11778" max="11778" width="15" style="10" customWidth="1"/>
    <col min="11779" max="11779" width="46.85546875" style="10" customWidth="1"/>
    <col min="11780" max="11780" width="21.140625" style="10" customWidth="1"/>
    <col min="11781" max="11782" width="19.140625" style="10" customWidth="1"/>
    <col min="11783" max="11783" width="15.7109375" style="10" customWidth="1"/>
    <col min="11784" max="11784" width="21.140625" style="10" customWidth="1"/>
    <col min="11785" max="11785" width="15.42578125" style="10" bestFit="1" customWidth="1"/>
    <col min="11786" max="12032" width="9.140625" style="10"/>
    <col min="12033" max="12033" width="6.5703125" style="10" customWidth="1"/>
    <col min="12034" max="12034" width="15" style="10" customWidth="1"/>
    <col min="12035" max="12035" width="46.85546875" style="10" customWidth="1"/>
    <col min="12036" max="12036" width="21.140625" style="10" customWidth="1"/>
    <col min="12037" max="12038" width="19.140625" style="10" customWidth="1"/>
    <col min="12039" max="12039" width="15.7109375" style="10" customWidth="1"/>
    <col min="12040" max="12040" width="21.140625" style="10" customWidth="1"/>
    <col min="12041" max="12041" width="15.42578125" style="10" bestFit="1" customWidth="1"/>
    <col min="12042" max="12288" width="9.140625" style="10"/>
    <col min="12289" max="12289" width="6.5703125" style="10" customWidth="1"/>
    <col min="12290" max="12290" width="15" style="10" customWidth="1"/>
    <col min="12291" max="12291" width="46.85546875" style="10" customWidth="1"/>
    <col min="12292" max="12292" width="21.140625" style="10" customWidth="1"/>
    <col min="12293" max="12294" width="19.140625" style="10" customWidth="1"/>
    <col min="12295" max="12295" width="15.7109375" style="10" customWidth="1"/>
    <col min="12296" max="12296" width="21.140625" style="10" customWidth="1"/>
    <col min="12297" max="12297" width="15.42578125" style="10" bestFit="1" customWidth="1"/>
    <col min="12298" max="12544" width="9.140625" style="10"/>
    <col min="12545" max="12545" width="6.5703125" style="10" customWidth="1"/>
    <col min="12546" max="12546" width="15" style="10" customWidth="1"/>
    <col min="12547" max="12547" width="46.85546875" style="10" customWidth="1"/>
    <col min="12548" max="12548" width="21.140625" style="10" customWidth="1"/>
    <col min="12549" max="12550" width="19.140625" style="10" customWidth="1"/>
    <col min="12551" max="12551" width="15.7109375" style="10" customWidth="1"/>
    <col min="12552" max="12552" width="21.140625" style="10" customWidth="1"/>
    <col min="12553" max="12553" width="15.42578125" style="10" bestFit="1" customWidth="1"/>
    <col min="12554" max="12800" width="9.140625" style="10"/>
    <col min="12801" max="12801" width="6.5703125" style="10" customWidth="1"/>
    <col min="12802" max="12802" width="15" style="10" customWidth="1"/>
    <col min="12803" max="12803" width="46.85546875" style="10" customWidth="1"/>
    <col min="12804" max="12804" width="21.140625" style="10" customWidth="1"/>
    <col min="12805" max="12806" width="19.140625" style="10" customWidth="1"/>
    <col min="12807" max="12807" width="15.7109375" style="10" customWidth="1"/>
    <col min="12808" max="12808" width="21.140625" style="10" customWidth="1"/>
    <col min="12809" max="12809" width="15.42578125" style="10" bestFit="1" customWidth="1"/>
    <col min="12810" max="13056" width="9.140625" style="10"/>
    <col min="13057" max="13057" width="6.5703125" style="10" customWidth="1"/>
    <col min="13058" max="13058" width="15" style="10" customWidth="1"/>
    <col min="13059" max="13059" width="46.85546875" style="10" customWidth="1"/>
    <col min="13060" max="13060" width="21.140625" style="10" customWidth="1"/>
    <col min="13061" max="13062" width="19.140625" style="10" customWidth="1"/>
    <col min="13063" max="13063" width="15.7109375" style="10" customWidth="1"/>
    <col min="13064" max="13064" width="21.140625" style="10" customWidth="1"/>
    <col min="13065" max="13065" width="15.42578125" style="10" bestFit="1" customWidth="1"/>
    <col min="13066" max="13312" width="9.140625" style="10"/>
    <col min="13313" max="13313" width="6.5703125" style="10" customWidth="1"/>
    <col min="13314" max="13314" width="15" style="10" customWidth="1"/>
    <col min="13315" max="13315" width="46.85546875" style="10" customWidth="1"/>
    <col min="13316" max="13316" width="21.140625" style="10" customWidth="1"/>
    <col min="13317" max="13318" width="19.140625" style="10" customWidth="1"/>
    <col min="13319" max="13319" width="15.7109375" style="10" customWidth="1"/>
    <col min="13320" max="13320" width="21.140625" style="10" customWidth="1"/>
    <col min="13321" max="13321" width="15.42578125" style="10" bestFit="1" customWidth="1"/>
    <col min="13322" max="13568" width="9.140625" style="10"/>
    <col min="13569" max="13569" width="6.5703125" style="10" customWidth="1"/>
    <col min="13570" max="13570" width="15" style="10" customWidth="1"/>
    <col min="13571" max="13571" width="46.85546875" style="10" customWidth="1"/>
    <col min="13572" max="13572" width="21.140625" style="10" customWidth="1"/>
    <col min="13573" max="13574" width="19.140625" style="10" customWidth="1"/>
    <col min="13575" max="13575" width="15.7109375" style="10" customWidth="1"/>
    <col min="13576" max="13576" width="21.140625" style="10" customWidth="1"/>
    <col min="13577" max="13577" width="15.42578125" style="10" bestFit="1" customWidth="1"/>
    <col min="13578" max="13824" width="9.140625" style="10"/>
    <col min="13825" max="13825" width="6.5703125" style="10" customWidth="1"/>
    <col min="13826" max="13826" width="15" style="10" customWidth="1"/>
    <col min="13827" max="13827" width="46.85546875" style="10" customWidth="1"/>
    <col min="13828" max="13828" width="21.140625" style="10" customWidth="1"/>
    <col min="13829" max="13830" width="19.140625" style="10" customWidth="1"/>
    <col min="13831" max="13831" width="15.7109375" style="10" customWidth="1"/>
    <col min="13832" max="13832" width="21.140625" style="10" customWidth="1"/>
    <col min="13833" max="13833" width="15.42578125" style="10" bestFit="1" customWidth="1"/>
    <col min="13834" max="14080" width="9.140625" style="10"/>
    <col min="14081" max="14081" width="6.5703125" style="10" customWidth="1"/>
    <col min="14082" max="14082" width="15" style="10" customWidth="1"/>
    <col min="14083" max="14083" width="46.85546875" style="10" customWidth="1"/>
    <col min="14084" max="14084" width="21.140625" style="10" customWidth="1"/>
    <col min="14085" max="14086" width="19.140625" style="10" customWidth="1"/>
    <col min="14087" max="14087" width="15.7109375" style="10" customWidth="1"/>
    <col min="14088" max="14088" width="21.140625" style="10" customWidth="1"/>
    <col min="14089" max="14089" width="15.42578125" style="10" bestFit="1" customWidth="1"/>
    <col min="14090" max="14336" width="9.140625" style="10"/>
    <col min="14337" max="14337" width="6.5703125" style="10" customWidth="1"/>
    <col min="14338" max="14338" width="15" style="10" customWidth="1"/>
    <col min="14339" max="14339" width="46.85546875" style="10" customWidth="1"/>
    <col min="14340" max="14340" width="21.140625" style="10" customWidth="1"/>
    <col min="14341" max="14342" width="19.140625" style="10" customWidth="1"/>
    <col min="14343" max="14343" width="15.7109375" style="10" customWidth="1"/>
    <col min="14344" max="14344" width="21.140625" style="10" customWidth="1"/>
    <col min="14345" max="14345" width="15.42578125" style="10" bestFit="1" customWidth="1"/>
    <col min="14346" max="14592" width="9.140625" style="10"/>
    <col min="14593" max="14593" width="6.5703125" style="10" customWidth="1"/>
    <col min="14594" max="14594" width="15" style="10" customWidth="1"/>
    <col min="14595" max="14595" width="46.85546875" style="10" customWidth="1"/>
    <col min="14596" max="14596" width="21.140625" style="10" customWidth="1"/>
    <col min="14597" max="14598" width="19.140625" style="10" customWidth="1"/>
    <col min="14599" max="14599" width="15.7109375" style="10" customWidth="1"/>
    <col min="14600" max="14600" width="21.140625" style="10" customWidth="1"/>
    <col min="14601" max="14601" width="15.42578125" style="10" bestFit="1" customWidth="1"/>
    <col min="14602" max="14848" width="9.140625" style="10"/>
    <col min="14849" max="14849" width="6.5703125" style="10" customWidth="1"/>
    <col min="14850" max="14850" width="15" style="10" customWidth="1"/>
    <col min="14851" max="14851" width="46.85546875" style="10" customWidth="1"/>
    <col min="14852" max="14852" width="21.140625" style="10" customWidth="1"/>
    <col min="14853" max="14854" width="19.140625" style="10" customWidth="1"/>
    <col min="14855" max="14855" width="15.7109375" style="10" customWidth="1"/>
    <col min="14856" max="14856" width="21.140625" style="10" customWidth="1"/>
    <col min="14857" max="14857" width="15.42578125" style="10" bestFit="1" customWidth="1"/>
    <col min="14858" max="15104" width="9.140625" style="10"/>
    <col min="15105" max="15105" width="6.5703125" style="10" customWidth="1"/>
    <col min="15106" max="15106" width="15" style="10" customWidth="1"/>
    <col min="15107" max="15107" width="46.85546875" style="10" customWidth="1"/>
    <col min="15108" max="15108" width="21.140625" style="10" customWidth="1"/>
    <col min="15109" max="15110" width="19.140625" style="10" customWidth="1"/>
    <col min="15111" max="15111" width="15.7109375" style="10" customWidth="1"/>
    <col min="15112" max="15112" width="21.140625" style="10" customWidth="1"/>
    <col min="15113" max="15113" width="15.42578125" style="10" bestFit="1" customWidth="1"/>
    <col min="15114" max="15360" width="9.140625" style="10"/>
    <col min="15361" max="15361" width="6.5703125" style="10" customWidth="1"/>
    <col min="15362" max="15362" width="15" style="10" customWidth="1"/>
    <col min="15363" max="15363" width="46.85546875" style="10" customWidth="1"/>
    <col min="15364" max="15364" width="21.140625" style="10" customWidth="1"/>
    <col min="15365" max="15366" width="19.140625" style="10" customWidth="1"/>
    <col min="15367" max="15367" width="15.7109375" style="10" customWidth="1"/>
    <col min="15368" max="15368" width="21.140625" style="10" customWidth="1"/>
    <col min="15369" max="15369" width="15.42578125" style="10" bestFit="1" customWidth="1"/>
    <col min="15370" max="15616" width="9.140625" style="10"/>
    <col min="15617" max="15617" width="6.5703125" style="10" customWidth="1"/>
    <col min="15618" max="15618" width="15" style="10" customWidth="1"/>
    <col min="15619" max="15619" width="46.85546875" style="10" customWidth="1"/>
    <col min="15620" max="15620" width="21.140625" style="10" customWidth="1"/>
    <col min="15621" max="15622" width="19.140625" style="10" customWidth="1"/>
    <col min="15623" max="15623" width="15.7109375" style="10" customWidth="1"/>
    <col min="15624" max="15624" width="21.140625" style="10" customWidth="1"/>
    <col min="15625" max="15625" width="15.42578125" style="10" bestFit="1" customWidth="1"/>
    <col min="15626" max="15872" width="9.140625" style="10"/>
    <col min="15873" max="15873" width="6.5703125" style="10" customWidth="1"/>
    <col min="15874" max="15874" width="15" style="10" customWidth="1"/>
    <col min="15875" max="15875" width="46.85546875" style="10" customWidth="1"/>
    <col min="15876" max="15876" width="21.140625" style="10" customWidth="1"/>
    <col min="15877" max="15878" width="19.140625" style="10" customWidth="1"/>
    <col min="15879" max="15879" width="15.7109375" style="10" customWidth="1"/>
    <col min="15880" max="15880" width="21.140625" style="10" customWidth="1"/>
    <col min="15881" max="15881" width="15.42578125" style="10" bestFit="1" customWidth="1"/>
    <col min="15882" max="16128" width="9.140625" style="10"/>
    <col min="16129" max="16129" width="6.5703125" style="10" customWidth="1"/>
    <col min="16130" max="16130" width="15" style="10" customWidth="1"/>
    <col min="16131" max="16131" width="46.85546875" style="10" customWidth="1"/>
    <col min="16132" max="16132" width="21.140625" style="10" customWidth="1"/>
    <col min="16133" max="16134" width="19.140625" style="10" customWidth="1"/>
    <col min="16135" max="16135" width="15.7109375" style="10" customWidth="1"/>
    <col min="16136" max="16136" width="21.140625" style="10" customWidth="1"/>
    <col min="16137" max="16137" width="15.42578125" style="10" bestFit="1" customWidth="1"/>
    <col min="16138" max="16384" width="9.140625" style="10"/>
  </cols>
  <sheetData>
    <row r="1" spans="1:16" s="7" customFormat="1" ht="23.25" customHeight="1">
      <c r="A1" s="284" t="s">
        <v>66</v>
      </c>
      <c r="B1" s="284"/>
      <c r="C1" s="284"/>
      <c r="D1" s="284"/>
      <c r="E1" s="284"/>
      <c r="F1" s="284"/>
      <c r="G1" s="284"/>
      <c r="H1" s="284"/>
    </row>
    <row r="2" spans="1:16" s="9" customFormat="1" ht="77.25" customHeight="1">
      <c r="A2" s="285" t="s">
        <v>191</v>
      </c>
      <c r="B2" s="285"/>
      <c r="C2" s="285"/>
      <c r="D2" s="285"/>
      <c r="E2" s="285"/>
      <c r="F2" s="285"/>
      <c r="G2" s="285"/>
      <c r="H2" s="285"/>
      <c r="I2" s="8"/>
      <c r="J2" s="8"/>
      <c r="K2" s="8"/>
      <c r="L2" s="8"/>
      <c r="M2" s="8"/>
      <c r="N2" s="8"/>
      <c r="O2" s="8"/>
      <c r="P2" s="8"/>
    </row>
    <row r="3" spans="1:16" ht="29.25" customHeight="1">
      <c r="A3" s="286" t="s">
        <v>127</v>
      </c>
      <c r="B3" s="286"/>
      <c r="C3" s="286"/>
      <c r="D3" s="286" t="s">
        <v>89</v>
      </c>
      <c r="E3" s="286"/>
      <c r="F3" s="68">
        <f>H11</f>
        <v>4036.1682540076395</v>
      </c>
      <c r="G3" s="286" t="s">
        <v>19</v>
      </c>
      <c r="H3" s="286"/>
    </row>
    <row r="4" spans="1:16" s="11" customFormat="1" ht="17.25" customHeight="1">
      <c r="A4" s="287" t="s">
        <v>56</v>
      </c>
      <c r="B4" s="287" t="s">
        <v>90</v>
      </c>
      <c r="C4" s="287" t="s">
        <v>91</v>
      </c>
      <c r="D4" s="289" t="s">
        <v>92</v>
      </c>
      <c r="E4" s="290"/>
      <c r="F4" s="290"/>
      <c r="G4" s="290"/>
      <c r="H4" s="291"/>
    </row>
    <row r="5" spans="1:16" s="11" customFormat="1" ht="70.5" customHeight="1">
      <c r="A5" s="288"/>
      <c r="B5" s="288"/>
      <c r="C5" s="288"/>
      <c r="D5" s="69" t="s">
        <v>61</v>
      </c>
      <c r="E5" s="69" t="s">
        <v>62</v>
      </c>
      <c r="F5" s="69" t="s">
        <v>93</v>
      </c>
      <c r="G5" s="69" t="s">
        <v>64</v>
      </c>
      <c r="H5" s="69" t="s">
        <v>94</v>
      </c>
      <c r="I5" s="11">
        <f>1.008*1.0165</f>
        <v>1.024632</v>
      </c>
    </row>
    <row r="6" spans="1:16" s="12" customFormat="1" ht="17.25" customHeight="1">
      <c r="A6" s="70">
        <v>1</v>
      </c>
      <c r="B6" s="70">
        <v>2</v>
      </c>
      <c r="C6" s="70">
        <v>3</v>
      </c>
      <c r="D6" s="70">
        <v>4</v>
      </c>
      <c r="E6" s="70">
        <v>5</v>
      </c>
      <c r="F6" s="70">
        <v>6</v>
      </c>
      <c r="G6" s="70">
        <v>7</v>
      </c>
      <c r="H6" s="70">
        <v>8</v>
      </c>
    </row>
    <row r="7" spans="1:16" s="71" customFormat="1" ht="15">
      <c r="A7" s="277">
        <v>1</v>
      </c>
      <c r="B7" s="292" t="s">
        <v>101</v>
      </c>
      <c r="C7" s="281" t="s">
        <v>11</v>
      </c>
      <c r="D7" s="279">
        <f>H7-F7</f>
        <v>3646.3864025220419</v>
      </c>
      <c r="E7" s="277" t="s">
        <v>3</v>
      </c>
      <c r="F7" s="279">
        <v>0</v>
      </c>
      <c r="G7" s="277" t="s">
        <v>3</v>
      </c>
      <c r="H7" s="279">
        <f>'1-1'!P64</f>
        <v>3646.3864025220419</v>
      </c>
      <c r="I7" s="275">
        <f>D7*$I$5</f>
        <v>3736.2041923889647</v>
      </c>
    </row>
    <row r="8" spans="1:16" s="72" customFormat="1" ht="15">
      <c r="A8" s="278"/>
      <c r="B8" s="278"/>
      <c r="C8" s="282"/>
      <c r="D8" s="280"/>
      <c r="E8" s="278"/>
      <c r="F8" s="280"/>
      <c r="G8" s="278"/>
      <c r="H8" s="280"/>
      <c r="I8" s="276"/>
    </row>
    <row r="9" spans="1:16" s="71" customFormat="1" ht="15" customHeight="1">
      <c r="A9" s="277">
        <v>2</v>
      </c>
      <c r="B9" s="292" t="s">
        <v>95</v>
      </c>
      <c r="C9" s="281" t="s">
        <v>189</v>
      </c>
      <c r="D9" s="279">
        <f>H9-F9</f>
        <v>389.78185148559754</v>
      </c>
      <c r="E9" s="277" t="s">
        <v>3</v>
      </c>
      <c r="F9" s="279">
        <v>0</v>
      </c>
      <c r="G9" s="277" t="s">
        <v>3</v>
      </c>
      <c r="H9" s="279">
        <f>'1-2'!P62</f>
        <v>389.78185148559754</v>
      </c>
      <c r="I9" s="275">
        <f>D9*$I$5</f>
        <v>399.3829580513908</v>
      </c>
    </row>
    <row r="10" spans="1:16" s="72" customFormat="1" ht="15" customHeight="1">
      <c r="A10" s="278"/>
      <c r="B10" s="278"/>
      <c r="C10" s="282"/>
      <c r="D10" s="280"/>
      <c r="E10" s="278"/>
      <c r="F10" s="280"/>
      <c r="G10" s="278"/>
      <c r="H10" s="280"/>
      <c r="I10" s="276"/>
    </row>
    <row r="11" spans="1:16" s="76" customFormat="1" ht="24.75" customHeight="1">
      <c r="A11" s="73"/>
      <c r="B11" s="73"/>
      <c r="C11" s="74" t="s">
        <v>94</v>
      </c>
      <c r="D11" s="75">
        <f t="shared" ref="D11:I11" si="0">SUM(D7:D10)</f>
        <v>4036.1682540076395</v>
      </c>
      <c r="E11" s="75">
        <f t="shared" si="0"/>
        <v>0</v>
      </c>
      <c r="F11" s="109">
        <f t="shared" si="0"/>
        <v>0</v>
      </c>
      <c r="G11" s="75">
        <f t="shared" si="0"/>
        <v>0</v>
      </c>
      <c r="H11" s="75">
        <f t="shared" si="0"/>
        <v>4036.1682540076395</v>
      </c>
      <c r="I11" s="109">
        <f t="shared" si="0"/>
        <v>4135.5871504403558</v>
      </c>
    </row>
    <row r="12" spans="1:16" s="14" customFormat="1" ht="30.75" customHeight="1">
      <c r="A12" s="283" t="s">
        <v>96</v>
      </c>
      <c r="B12" s="283"/>
      <c r="C12" s="283"/>
      <c r="D12" s="283"/>
      <c r="E12" s="283"/>
      <c r="F12" s="283"/>
      <c r="G12" s="283"/>
      <c r="H12" s="283"/>
      <c r="I12" s="13"/>
      <c r="J12" s="13"/>
      <c r="K12" s="13"/>
      <c r="L12" s="13"/>
      <c r="M12" s="13"/>
      <c r="N12" s="13"/>
      <c r="O12" s="13"/>
      <c r="P12" s="13"/>
    </row>
    <row r="13" spans="1:16" ht="16.5">
      <c r="A13" s="77"/>
      <c r="B13" s="77"/>
      <c r="C13" s="78"/>
      <c r="D13" s="77"/>
      <c r="E13" s="77"/>
      <c r="F13" s="77"/>
      <c r="G13" s="77"/>
      <c r="H13" s="77"/>
    </row>
    <row r="14" spans="1:16" ht="16.5">
      <c r="A14" s="77"/>
      <c r="B14" s="77"/>
      <c r="C14" s="78"/>
      <c r="D14" s="77"/>
      <c r="E14" s="77"/>
      <c r="F14" s="77"/>
      <c r="G14" s="77"/>
      <c r="H14" s="77"/>
    </row>
    <row r="15" spans="1:16" ht="16.5">
      <c r="A15" s="77"/>
      <c r="B15" s="77"/>
      <c r="C15" s="78"/>
      <c r="D15" s="77"/>
      <c r="E15" s="77"/>
      <c r="F15" s="77"/>
      <c r="G15" s="77"/>
      <c r="H15" s="77"/>
    </row>
    <row r="16" spans="1:16" ht="16.5">
      <c r="A16" s="77"/>
      <c r="B16" s="77"/>
      <c r="C16" s="78"/>
      <c r="D16" s="77"/>
      <c r="E16" s="77"/>
      <c r="F16" s="77"/>
      <c r="G16" s="77"/>
      <c r="H16" s="77"/>
    </row>
    <row r="17" spans="1:8" ht="16.5">
      <c r="A17" s="77"/>
      <c r="B17" s="77"/>
      <c r="C17" s="78"/>
      <c r="D17" s="77"/>
      <c r="E17" s="77"/>
      <c r="F17" s="77"/>
      <c r="G17" s="77"/>
      <c r="H17" s="77"/>
    </row>
    <row r="18" spans="1:8" ht="16.5">
      <c r="A18" s="77"/>
      <c r="B18" s="77"/>
      <c r="C18" s="78"/>
      <c r="D18" s="77"/>
      <c r="E18" s="77"/>
      <c r="F18" s="77"/>
      <c r="G18" s="77"/>
      <c r="H18" s="77"/>
    </row>
    <row r="19" spans="1:8" ht="16.5">
      <c r="A19" s="77"/>
      <c r="B19" s="77"/>
      <c r="C19" s="78"/>
      <c r="D19" s="77"/>
      <c r="E19" s="77"/>
      <c r="F19" s="77"/>
      <c r="G19" s="77"/>
      <c r="H19" s="77"/>
    </row>
    <row r="20" spans="1:8" ht="16.5">
      <c r="A20" s="77"/>
      <c r="B20" s="77"/>
      <c r="C20" s="78"/>
      <c r="D20" s="77"/>
      <c r="E20" s="77"/>
      <c r="F20" s="77"/>
      <c r="G20" s="77"/>
      <c r="H20" s="77"/>
    </row>
    <row r="21" spans="1:8" ht="16.5">
      <c r="A21" s="77"/>
      <c r="B21" s="77"/>
      <c r="C21" s="78"/>
      <c r="D21" s="77"/>
      <c r="E21" s="77"/>
      <c r="F21" s="77"/>
      <c r="G21" s="77"/>
      <c r="H21" s="77"/>
    </row>
    <row r="22" spans="1:8" ht="16.5">
      <c r="A22" s="77"/>
      <c r="B22" s="77"/>
      <c r="C22" s="78"/>
      <c r="D22" s="77"/>
      <c r="E22" s="77"/>
      <c r="F22" s="77"/>
      <c r="G22" s="77"/>
      <c r="H22" s="77"/>
    </row>
    <row r="23" spans="1:8" ht="16.5">
      <c r="A23" s="77"/>
      <c r="B23" s="77"/>
      <c r="C23" s="78"/>
      <c r="D23" s="77"/>
      <c r="E23" s="77"/>
      <c r="F23" s="77"/>
      <c r="G23" s="77"/>
      <c r="H23" s="77"/>
    </row>
    <row r="24" spans="1:8" ht="16.5">
      <c r="A24" s="77"/>
      <c r="B24" s="77"/>
      <c r="C24" s="78"/>
      <c r="D24" s="77"/>
      <c r="E24" s="77"/>
      <c r="F24" s="77"/>
      <c r="G24" s="77"/>
      <c r="H24" s="77"/>
    </row>
    <row r="25" spans="1:8" ht="16.5">
      <c r="A25" s="77"/>
      <c r="B25" s="77"/>
      <c r="C25" s="78"/>
      <c r="D25" s="77"/>
      <c r="E25" s="77"/>
      <c r="F25" s="77"/>
      <c r="G25" s="77"/>
      <c r="H25" s="77"/>
    </row>
    <row r="26" spans="1:8" ht="16.5">
      <c r="A26" s="77"/>
      <c r="B26" s="77"/>
      <c r="C26" s="78"/>
      <c r="D26" s="77"/>
      <c r="E26" s="77"/>
      <c r="F26" s="77"/>
      <c r="G26" s="77"/>
      <c r="H26" s="77"/>
    </row>
    <row r="27" spans="1:8" ht="16.5">
      <c r="A27" s="77"/>
      <c r="B27" s="77"/>
      <c r="C27" s="78"/>
      <c r="D27" s="77"/>
      <c r="E27" s="77"/>
      <c r="F27" s="77"/>
      <c r="G27" s="77"/>
      <c r="H27" s="77"/>
    </row>
    <row r="28" spans="1:8" ht="16.5">
      <c r="A28" s="77"/>
      <c r="B28" s="77"/>
      <c r="C28" s="78"/>
      <c r="D28" s="77"/>
      <c r="E28" s="77"/>
      <c r="F28" s="77"/>
      <c r="G28" s="77"/>
      <c r="H28" s="77"/>
    </row>
    <row r="29" spans="1:8" ht="16.5">
      <c r="A29" s="77"/>
      <c r="B29" s="77"/>
      <c r="C29" s="78"/>
      <c r="D29" s="77"/>
      <c r="E29" s="77"/>
      <c r="F29" s="77"/>
      <c r="G29" s="77"/>
      <c r="H29" s="77"/>
    </row>
    <row r="30" spans="1:8" ht="16.5">
      <c r="A30" s="77"/>
      <c r="B30" s="77"/>
      <c r="C30" s="78"/>
      <c r="D30" s="77"/>
      <c r="E30" s="77"/>
      <c r="F30" s="77"/>
      <c r="G30" s="77"/>
      <c r="H30" s="77"/>
    </row>
    <row r="31" spans="1:8" ht="16.5">
      <c r="A31" s="77"/>
      <c r="B31" s="77"/>
      <c r="C31" s="78"/>
      <c r="D31" s="77"/>
      <c r="E31" s="77"/>
      <c r="F31" s="77"/>
      <c r="G31" s="77"/>
      <c r="H31" s="77"/>
    </row>
    <row r="32" spans="1:8" ht="16.5">
      <c r="A32" s="77"/>
      <c r="B32" s="77"/>
      <c r="C32" s="78"/>
      <c r="D32" s="77"/>
      <c r="E32" s="77"/>
      <c r="F32" s="77"/>
      <c r="G32" s="77"/>
      <c r="H32" s="77"/>
    </row>
    <row r="33" spans="1:8" ht="16.5">
      <c r="A33" s="77"/>
      <c r="B33" s="77"/>
      <c r="C33" s="78"/>
      <c r="D33" s="77"/>
      <c r="E33" s="77"/>
      <c r="F33" s="77"/>
      <c r="G33" s="77"/>
      <c r="H33" s="77"/>
    </row>
    <row r="34" spans="1:8" ht="16.5">
      <c r="A34" s="77"/>
      <c r="B34" s="77"/>
      <c r="C34" s="78"/>
      <c r="D34" s="77"/>
      <c r="E34" s="77"/>
      <c r="F34" s="77"/>
      <c r="G34" s="77"/>
      <c r="H34" s="77"/>
    </row>
    <row r="35" spans="1:8" ht="16.5">
      <c r="A35" s="77"/>
      <c r="B35" s="77"/>
      <c r="C35" s="78"/>
      <c r="D35" s="77"/>
      <c r="E35" s="77"/>
      <c r="F35" s="77"/>
      <c r="G35" s="77"/>
      <c r="H35" s="77"/>
    </row>
    <row r="36" spans="1:8">
      <c r="C36" s="15"/>
    </row>
    <row r="37" spans="1:8">
      <c r="C37" s="15"/>
    </row>
    <row r="38" spans="1:8">
      <c r="C38" s="15"/>
    </row>
    <row r="39" spans="1:8">
      <c r="C39" s="15"/>
    </row>
    <row r="40" spans="1:8">
      <c r="C40" s="15"/>
    </row>
    <row r="41" spans="1:8">
      <c r="C41" s="15"/>
    </row>
    <row r="42" spans="1:8">
      <c r="C42" s="15"/>
    </row>
    <row r="43" spans="1:8">
      <c r="C43" s="15"/>
    </row>
    <row r="44" spans="1:8">
      <c r="C44" s="15"/>
    </row>
    <row r="45" spans="1:8">
      <c r="C45" s="15"/>
    </row>
    <row r="46" spans="1:8">
      <c r="C46" s="15"/>
    </row>
    <row r="47" spans="1:8">
      <c r="C47" s="15"/>
    </row>
    <row r="48" spans="1:8">
      <c r="C48" s="15"/>
    </row>
    <row r="49" spans="3:3">
      <c r="C49" s="15"/>
    </row>
    <row r="50" spans="3:3">
      <c r="C50" s="15"/>
    </row>
    <row r="51" spans="3:3">
      <c r="C51" s="15"/>
    </row>
    <row r="52" spans="3:3">
      <c r="C52" s="15"/>
    </row>
    <row r="53" spans="3:3">
      <c r="C53" s="15"/>
    </row>
    <row r="54" spans="3:3">
      <c r="C54" s="15"/>
    </row>
    <row r="55" spans="3:3">
      <c r="C55" s="15"/>
    </row>
    <row r="56" spans="3:3">
      <c r="C56" s="15"/>
    </row>
    <row r="57" spans="3:3">
      <c r="C57" s="15"/>
    </row>
    <row r="58" spans="3:3">
      <c r="C58" s="15"/>
    </row>
    <row r="59" spans="3:3">
      <c r="C59" s="15"/>
    </row>
  </sheetData>
  <mergeCells count="28">
    <mergeCell ref="B9:B10"/>
    <mergeCell ref="H9:H10"/>
    <mergeCell ref="A7:A8"/>
    <mergeCell ref="B7:B8"/>
    <mergeCell ref="C7:C8"/>
    <mergeCell ref="D7:D8"/>
    <mergeCell ref="A12:H12"/>
    <mergeCell ref="A1:H1"/>
    <mergeCell ref="A2:H2"/>
    <mergeCell ref="A3:C3"/>
    <mergeCell ref="D3:E3"/>
    <mergeCell ref="G3:H3"/>
    <mergeCell ref="E9:E10"/>
    <mergeCell ref="F9:F10"/>
    <mergeCell ref="G9:G10"/>
    <mergeCell ref="A4:A5"/>
    <mergeCell ref="B4:B5"/>
    <mergeCell ref="C4:C5"/>
    <mergeCell ref="D4:H4"/>
    <mergeCell ref="G7:G8"/>
    <mergeCell ref="H7:H8"/>
    <mergeCell ref="A9:A10"/>
    <mergeCell ref="I7:I8"/>
    <mergeCell ref="I9:I10"/>
    <mergeCell ref="E7:E8"/>
    <mergeCell ref="F7:F8"/>
    <mergeCell ref="C9:C10"/>
    <mergeCell ref="D9:D10"/>
  </mergeCells>
  <phoneticPr fontId="53" type="noConversion"/>
  <printOptions horizontalCentered="1"/>
  <pageMargins left="0.1" right="0.1" top="0.98425196850393704" bottom="0.15" header="0.511811023622047" footer="0.511811023622047"/>
  <pageSetup paperSize="9" scale="79" orientation="landscape"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IU66"/>
  <sheetViews>
    <sheetView view="pageBreakPreview" topLeftCell="A19" zoomScale="70" zoomScaleNormal="70" zoomScaleSheetLayoutView="70" workbookViewId="0">
      <selection activeCell="M63" sqref="M63"/>
    </sheetView>
  </sheetViews>
  <sheetFormatPr defaultRowHeight="13.5"/>
  <cols>
    <col min="1" max="1" width="5.7109375" style="22" customWidth="1"/>
    <col min="2" max="2" width="10.140625" style="22" customWidth="1"/>
    <col min="3" max="3" width="42.28515625" style="23" customWidth="1"/>
    <col min="4" max="4" width="10.7109375" style="22" customWidth="1"/>
    <col min="5" max="5" width="10.5703125" style="22" customWidth="1"/>
    <col min="6" max="7" width="8.42578125" style="22" customWidth="1"/>
    <col min="8" max="8" width="18.85546875" style="22" customWidth="1"/>
    <col min="9" max="9" width="6.7109375" style="22" customWidth="1"/>
    <col min="10" max="10" width="8.7109375" style="22" customWidth="1"/>
    <col min="11" max="11" width="6.85546875" style="22" customWidth="1"/>
    <col min="12" max="12" width="14.140625" style="22" customWidth="1"/>
    <col min="13" max="13" width="12.7109375" style="22" customWidth="1"/>
    <col min="14" max="14" width="11.85546875" style="22" customWidth="1"/>
    <col min="15" max="15" width="11.7109375" style="22" customWidth="1"/>
    <col min="16" max="16" width="12.85546875" style="22" customWidth="1"/>
    <col min="17" max="17" width="14.85546875" style="22" bestFit="1" customWidth="1"/>
    <col min="18" max="256" width="9.140625" style="22"/>
    <col min="257" max="257" width="4.42578125" style="22" customWidth="1"/>
    <col min="258" max="258" width="10.140625" style="22" customWidth="1"/>
    <col min="259" max="259" width="42.28515625" style="22" customWidth="1"/>
    <col min="260" max="260" width="9.42578125" style="22" bestFit="1" customWidth="1"/>
    <col min="261" max="261" width="9.7109375" style="22" customWidth="1"/>
    <col min="262" max="263" width="8.42578125" style="22" customWidth="1"/>
    <col min="264" max="264" width="18.85546875" style="22" customWidth="1"/>
    <col min="265" max="265" width="6.7109375" style="22" customWidth="1"/>
    <col min="266" max="266" width="7.85546875" style="22" customWidth="1"/>
    <col min="267" max="267" width="6.85546875" style="22" customWidth="1"/>
    <col min="268" max="268" width="9.85546875" style="22" customWidth="1"/>
    <col min="269" max="269" width="9.42578125" style="22" bestFit="1" customWidth="1"/>
    <col min="270" max="270" width="8.85546875" style="22" customWidth="1"/>
    <col min="271" max="271" width="9" style="22" customWidth="1"/>
    <col min="272" max="272" width="13" style="22" customWidth="1"/>
    <col min="273" max="273" width="14.85546875" style="22" bestFit="1" customWidth="1"/>
    <col min="274" max="512" width="9.140625" style="22"/>
    <col min="513" max="513" width="4.42578125" style="22" customWidth="1"/>
    <col min="514" max="514" width="10.140625" style="22" customWidth="1"/>
    <col min="515" max="515" width="42.28515625" style="22" customWidth="1"/>
    <col min="516" max="516" width="9.42578125" style="22" bestFit="1" customWidth="1"/>
    <col min="517" max="517" width="9.7109375" style="22" customWidth="1"/>
    <col min="518" max="519" width="8.42578125" style="22" customWidth="1"/>
    <col min="520" max="520" width="18.85546875" style="22" customWidth="1"/>
    <col min="521" max="521" width="6.7109375" style="22" customWidth="1"/>
    <col min="522" max="522" width="7.85546875" style="22" customWidth="1"/>
    <col min="523" max="523" width="6.85546875" style="22" customWidth="1"/>
    <col min="524" max="524" width="9.85546875" style="22" customWidth="1"/>
    <col min="525" max="525" width="9.42578125" style="22" bestFit="1" customWidth="1"/>
    <col min="526" max="526" width="8.85546875" style="22" customWidth="1"/>
    <col min="527" max="527" width="9" style="22" customWidth="1"/>
    <col min="528" max="528" width="13" style="22" customWidth="1"/>
    <col min="529" max="529" width="14.85546875" style="22" bestFit="1" customWidth="1"/>
    <col min="530" max="768" width="9.140625" style="22"/>
    <col min="769" max="769" width="4.42578125" style="22" customWidth="1"/>
    <col min="770" max="770" width="10.140625" style="22" customWidth="1"/>
    <col min="771" max="771" width="42.28515625" style="22" customWidth="1"/>
    <col min="772" max="772" width="9.42578125" style="22" bestFit="1" customWidth="1"/>
    <col min="773" max="773" width="9.7109375" style="22" customWidth="1"/>
    <col min="774" max="775" width="8.42578125" style="22" customWidth="1"/>
    <col min="776" max="776" width="18.85546875" style="22" customWidth="1"/>
    <col min="777" max="777" width="6.7109375" style="22" customWidth="1"/>
    <col min="778" max="778" width="7.85546875" style="22" customWidth="1"/>
    <col min="779" max="779" width="6.85546875" style="22" customWidth="1"/>
    <col min="780" max="780" width="9.85546875" style="22" customWidth="1"/>
    <col min="781" max="781" width="9.42578125" style="22" bestFit="1" customWidth="1"/>
    <col min="782" max="782" width="8.85546875" style="22" customWidth="1"/>
    <col min="783" max="783" width="9" style="22" customWidth="1"/>
    <col min="784" max="784" width="13" style="22" customWidth="1"/>
    <col min="785" max="785" width="14.85546875" style="22" bestFit="1" customWidth="1"/>
    <col min="786" max="1024" width="9.140625" style="22"/>
    <col min="1025" max="1025" width="4.42578125" style="22" customWidth="1"/>
    <col min="1026" max="1026" width="10.140625" style="22" customWidth="1"/>
    <col min="1027" max="1027" width="42.28515625" style="22" customWidth="1"/>
    <col min="1028" max="1028" width="9.42578125" style="22" bestFit="1" customWidth="1"/>
    <col min="1029" max="1029" width="9.7109375" style="22" customWidth="1"/>
    <col min="1030" max="1031" width="8.42578125" style="22" customWidth="1"/>
    <col min="1032" max="1032" width="18.85546875" style="22" customWidth="1"/>
    <col min="1033" max="1033" width="6.7109375" style="22" customWidth="1"/>
    <col min="1034" max="1034" width="7.85546875" style="22" customWidth="1"/>
    <col min="1035" max="1035" width="6.85546875" style="22" customWidth="1"/>
    <col min="1036" max="1036" width="9.85546875" style="22" customWidth="1"/>
    <col min="1037" max="1037" width="9.42578125" style="22" bestFit="1" customWidth="1"/>
    <col min="1038" max="1038" width="8.85546875" style="22" customWidth="1"/>
    <col min="1039" max="1039" width="9" style="22" customWidth="1"/>
    <col min="1040" max="1040" width="13" style="22" customWidth="1"/>
    <col min="1041" max="1041" width="14.85546875" style="22" bestFit="1" customWidth="1"/>
    <col min="1042" max="1280" width="9.140625" style="22"/>
    <col min="1281" max="1281" width="4.42578125" style="22" customWidth="1"/>
    <col min="1282" max="1282" width="10.140625" style="22" customWidth="1"/>
    <col min="1283" max="1283" width="42.28515625" style="22" customWidth="1"/>
    <col min="1284" max="1284" width="9.42578125" style="22" bestFit="1" customWidth="1"/>
    <col min="1285" max="1285" width="9.7109375" style="22" customWidth="1"/>
    <col min="1286" max="1287" width="8.42578125" style="22" customWidth="1"/>
    <col min="1288" max="1288" width="18.85546875" style="22" customWidth="1"/>
    <col min="1289" max="1289" width="6.7109375" style="22" customWidth="1"/>
    <col min="1290" max="1290" width="7.85546875" style="22" customWidth="1"/>
    <col min="1291" max="1291" width="6.85546875" style="22" customWidth="1"/>
    <col min="1292" max="1292" width="9.85546875" style="22" customWidth="1"/>
    <col min="1293" max="1293" width="9.42578125" style="22" bestFit="1" customWidth="1"/>
    <col min="1294" max="1294" width="8.85546875" style="22" customWidth="1"/>
    <col min="1295" max="1295" width="9" style="22" customWidth="1"/>
    <col min="1296" max="1296" width="13" style="22" customWidth="1"/>
    <col min="1297" max="1297" width="14.85546875" style="22" bestFit="1" customWidth="1"/>
    <col min="1298" max="1536" width="9.140625" style="22"/>
    <col min="1537" max="1537" width="4.42578125" style="22" customWidth="1"/>
    <col min="1538" max="1538" width="10.140625" style="22" customWidth="1"/>
    <col min="1539" max="1539" width="42.28515625" style="22" customWidth="1"/>
    <col min="1540" max="1540" width="9.42578125" style="22" bestFit="1" customWidth="1"/>
    <col min="1541" max="1541" width="9.7109375" style="22" customWidth="1"/>
    <col min="1542" max="1543" width="8.42578125" style="22" customWidth="1"/>
    <col min="1544" max="1544" width="18.85546875" style="22" customWidth="1"/>
    <col min="1545" max="1545" width="6.7109375" style="22" customWidth="1"/>
    <col min="1546" max="1546" width="7.85546875" style="22" customWidth="1"/>
    <col min="1547" max="1547" width="6.85546875" style="22" customWidth="1"/>
    <col min="1548" max="1548" width="9.85546875" style="22" customWidth="1"/>
    <col min="1549" max="1549" width="9.42578125" style="22" bestFit="1" customWidth="1"/>
    <col min="1550" max="1550" width="8.85546875" style="22" customWidth="1"/>
    <col min="1551" max="1551" width="9" style="22" customWidth="1"/>
    <col min="1552" max="1552" width="13" style="22" customWidth="1"/>
    <col min="1553" max="1553" width="14.85546875" style="22" bestFit="1" customWidth="1"/>
    <col min="1554" max="1792" width="9.140625" style="22"/>
    <col min="1793" max="1793" width="4.42578125" style="22" customWidth="1"/>
    <col min="1794" max="1794" width="10.140625" style="22" customWidth="1"/>
    <col min="1795" max="1795" width="42.28515625" style="22" customWidth="1"/>
    <col min="1796" max="1796" width="9.42578125" style="22" bestFit="1" customWidth="1"/>
    <col min="1797" max="1797" width="9.7109375" style="22" customWidth="1"/>
    <col min="1798" max="1799" width="8.42578125" style="22" customWidth="1"/>
    <col min="1800" max="1800" width="18.85546875" style="22" customWidth="1"/>
    <col min="1801" max="1801" width="6.7109375" style="22" customWidth="1"/>
    <col min="1802" max="1802" width="7.85546875" style="22" customWidth="1"/>
    <col min="1803" max="1803" width="6.85546875" style="22" customWidth="1"/>
    <col min="1804" max="1804" width="9.85546875" style="22" customWidth="1"/>
    <col min="1805" max="1805" width="9.42578125" style="22" bestFit="1" customWidth="1"/>
    <col min="1806" max="1806" width="8.85546875" style="22" customWidth="1"/>
    <col min="1807" max="1807" width="9" style="22" customWidth="1"/>
    <col min="1808" max="1808" width="13" style="22" customWidth="1"/>
    <col min="1809" max="1809" width="14.85546875" style="22" bestFit="1" customWidth="1"/>
    <col min="1810" max="2048" width="9.140625" style="22"/>
    <col min="2049" max="2049" width="4.42578125" style="22" customWidth="1"/>
    <col min="2050" max="2050" width="10.140625" style="22" customWidth="1"/>
    <col min="2051" max="2051" width="42.28515625" style="22" customWidth="1"/>
    <col min="2052" max="2052" width="9.42578125" style="22" bestFit="1" customWidth="1"/>
    <col min="2053" max="2053" width="9.7109375" style="22" customWidth="1"/>
    <col min="2054" max="2055" width="8.42578125" style="22" customWidth="1"/>
    <col min="2056" max="2056" width="18.85546875" style="22" customWidth="1"/>
    <col min="2057" max="2057" width="6.7109375" style="22" customWidth="1"/>
    <col min="2058" max="2058" width="7.85546875" style="22" customWidth="1"/>
    <col min="2059" max="2059" width="6.85546875" style="22" customWidth="1"/>
    <col min="2060" max="2060" width="9.85546875" style="22" customWidth="1"/>
    <col min="2061" max="2061" width="9.42578125" style="22" bestFit="1" customWidth="1"/>
    <col min="2062" max="2062" width="8.85546875" style="22" customWidth="1"/>
    <col min="2063" max="2063" width="9" style="22" customWidth="1"/>
    <col min="2064" max="2064" width="13" style="22" customWidth="1"/>
    <col min="2065" max="2065" width="14.85546875" style="22" bestFit="1" customWidth="1"/>
    <col min="2066" max="2304" width="9.140625" style="22"/>
    <col min="2305" max="2305" width="4.42578125" style="22" customWidth="1"/>
    <col min="2306" max="2306" width="10.140625" style="22" customWidth="1"/>
    <col min="2307" max="2307" width="42.28515625" style="22" customWidth="1"/>
    <col min="2308" max="2308" width="9.42578125" style="22" bestFit="1" customWidth="1"/>
    <col min="2309" max="2309" width="9.7109375" style="22" customWidth="1"/>
    <col min="2310" max="2311" width="8.42578125" style="22" customWidth="1"/>
    <col min="2312" max="2312" width="18.85546875" style="22" customWidth="1"/>
    <col min="2313" max="2313" width="6.7109375" style="22" customWidth="1"/>
    <col min="2314" max="2314" width="7.85546875" style="22" customWidth="1"/>
    <col min="2315" max="2315" width="6.85546875" style="22" customWidth="1"/>
    <col min="2316" max="2316" width="9.85546875" style="22" customWidth="1"/>
    <col min="2317" max="2317" width="9.42578125" style="22" bestFit="1" customWidth="1"/>
    <col min="2318" max="2318" width="8.85546875" style="22" customWidth="1"/>
    <col min="2319" max="2319" width="9" style="22" customWidth="1"/>
    <col min="2320" max="2320" width="13" style="22" customWidth="1"/>
    <col min="2321" max="2321" width="14.85546875" style="22" bestFit="1" customWidth="1"/>
    <col min="2322" max="2560" width="9.140625" style="22"/>
    <col min="2561" max="2561" width="4.42578125" style="22" customWidth="1"/>
    <col min="2562" max="2562" width="10.140625" style="22" customWidth="1"/>
    <col min="2563" max="2563" width="42.28515625" style="22" customWidth="1"/>
    <col min="2564" max="2564" width="9.42578125" style="22" bestFit="1" customWidth="1"/>
    <col min="2565" max="2565" width="9.7109375" style="22" customWidth="1"/>
    <col min="2566" max="2567" width="8.42578125" style="22" customWidth="1"/>
    <col min="2568" max="2568" width="18.85546875" style="22" customWidth="1"/>
    <col min="2569" max="2569" width="6.7109375" style="22" customWidth="1"/>
    <col min="2570" max="2570" width="7.85546875" style="22" customWidth="1"/>
    <col min="2571" max="2571" width="6.85546875" style="22" customWidth="1"/>
    <col min="2572" max="2572" width="9.85546875" style="22" customWidth="1"/>
    <col min="2573" max="2573" width="9.42578125" style="22" bestFit="1" customWidth="1"/>
    <col min="2574" max="2574" width="8.85546875" style="22" customWidth="1"/>
    <col min="2575" max="2575" width="9" style="22" customWidth="1"/>
    <col min="2576" max="2576" width="13" style="22" customWidth="1"/>
    <col min="2577" max="2577" width="14.85546875" style="22" bestFit="1" customWidth="1"/>
    <col min="2578" max="2816" width="9.140625" style="22"/>
    <col min="2817" max="2817" width="4.42578125" style="22" customWidth="1"/>
    <col min="2818" max="2818" width="10.140625" style="22" customWidth="1"/>
    <col min="2819" max="2819" width="42.28515625" style="22" customWidth="1"/>
    <col min="2820" max="2820" width="9.42578125" style="22" bestFit="1" customWidth="1"/>
    <col min="2821" max="2821" width="9.7109375" style="22" customWidth="1"/>
    <col min="2822" max="2823" width="8.42578125" style="22" customWidth="1"/>
    <col min="2824" max="2824" width="18.85546875" style="22" customWidth="1"/>
    <col min="2825" max="2825" width="6.7109375" style="22" customWidth="1"/>
    <col min="2826" max="2826" width="7.85546875" style="22" customWidth="1"/>
    <col min="2827" max="2827" width="6.85546875" style="22" customWidth="1"/>
    <col min="2828" max="2828" width="9.85546875" style="22" customWidth="1"/>
    <col min="2829" max="2829" width="9.42578125" style="22" bestFit="1" customWidth="1"/>
    <col min="2830" max="2830" width="8.85546875" style="22" customWidth="1"/>
    <col min="2831" max="2831" width="9" style="22" customWidth="1"/>
    <col min="2832" max="2832" width="13" style="22" customWidth="1"/>
    <col min="2833" max="2833" width="14.85546875" style="22" bestFit="1" customWidth="1"/>
    <col min="2834" max="3072" width="9.140625" style="22"/>
    <col min="3073" max="3073" width="4.42578125" style="22" customWidth="1"/>
    <col min="3074" max="3074" width="10.140625" style="22" customWidth="1"/>
    <col min="3075" max="3075" width="42.28515625" style="22" customWidth="1"/>
    <col min="3076" max="3076" width="9.42578125" style="22" bestFit="1" customWidth="1"/>
    <col min="3077" max="3077" width="9.7109375" style="22" customWidth="1"/>
    <col min="3078" max="3079" width="8.42578125" style="22" customWidth="1"/>
    <col min="3080" max="3080" width="18.85546875" style="22" customWidth="1"/>
    <col min="3081" max="3081" width="6.7109375" style="22" customWidth="1"/>
    <col min="3082" max="3082" width="7.85546875" style="22" customWidth="1"/>
    <col min="3083" max="3083" width="6.85546875" style="22" customWidth="1"/>
    <col min="3084" max="3084" width="9.85546875" style="22" customWidth="1"/>
    <col min="3085" max="3085" width="9.42578125" style="22" bestFit="1" customWidth="1"/>
    <col min="3086" max="3086" width="8.85546875" style="22" customWidth="1"/>
    <col min="3087" max="3087" width="9" style="22" customWidth="1"/>
    <col min="3088" max="3088" width="13" style="22" customWidth="1"/>
    <col min="3089" max="3089" width="14.85546875" style="22" bestFit="1" customWidth="1"/>
    <col min="3090" max="3328" width="9.140625" style="22"/>
    <col min="3329" max="3329" width="4.42578125" style="22" customWidth="1"/>
    <col min="3330" max="3330" width="10.140625" style="22" customWidth="1"/>
    <col min="3331" max="3331" width="42.28515625" style="22" customWidth="1"/>
    <col min="3332" max="3332" width="9.42578125" style="22" bestFit="1" customWidth="1"/>
    <col min="3333" max="3333" width="9.7109375" style="22" customWidth="1"/>
    <col min="3334" max="3335" width="8.42578125" style="22" customWidth="1"/>
    <col min="3336" max="3336" width="18.85546875" style="22" customWidth="1"/>
    <col min="3337" max="3337" width="6.7109375" style="22" customWidth="1"/>
    <col min="3338" max="3338" width="7.85546875" style="22" customWidth="1"/>
    <col min="3339" max="3339" width="6.85546875" style="22" customWidth="1"/>
    <col min="3340" max="3340" width="9.85546875" style="22" customWidth="1"/>
    <col min="3341" max="3341" width="9.42578125" style="22" bestFit="1" customWidth="1"/>
    <col min="3342" max="3342" width="8.85546875" style="22" customWidth="1"/>
    <col min="3343" max="3343" width="9" style="22" customWidth="1"/>
    <col min="3344" max="3344" width="13" style="22" customWidth="1"/>
    <col min="3345" max="3345" width="14.85546875" style="22" bestFit="1" customWidth="1"/>
    <col min="3346" max="3584" width="9.140625" style="22"/>
    <col min="3585" max="3585" width="4.42578125" style="22" customWidth="1"/>
    <col min="3586" max="3586" width="10.140625" style="22" customWidth="1"/>
    <col min="3587" max="3587" width="42.28515625" style="22" customWidth="1"/>
    <col min="3588" max="3588" width="9.42578125" style="22" bestFit="1" customWidth="1"/>
    <col min="3589" max="3589" width="9.7109375" style="22" customWidth="1"/>
    <col min="3590" max="3591" width="8.42578125" style="22" customWidth="1"/>
    <col min="3592" max="3592" width="18.85546875" style="22" customWidth="1"/>
    <col min="3593" max="3593" width="6.7109375" style="22" customWidth="1"/>
    <col min="3594" max="3594" width="7.85546875" style="22" customWidth="1"/>
    <col min="3595" max="3595" width="6.85546875" style="22" customWidth="1"/>
    <col min="3596" max="3596" width="9.85546875" style="22" customWidth="1"/>
    <col min="3597" max="3597" width="9.42578125" style="22" bestFit="1" customWidth="1"/>
    <col min="3598" max="3598" width="8.85546875" style="22" customWidth="1"/>
    <col min="3599" max="3599" width="9" style="22" customWidth="1"/>
    <col min="3600" max="3600" width="13" style="22" customWidth="1"/>
    <col min="3601" max="3601" width="14.85546875" style="22" bestFit="1" customWidth="1"/>
    <col min="3602" max="3840" width="9.140625" style="22"/>
    <col min="3841" max="3841" width="4.42578125" style="22" customWidth="1"/>
    <col min="3842" max="3842" width="10.140625" style="22" customWidth="1"/>
    <col min="3843" max="3843" width="42.28515625" style="22" customWidth="1"/>
    <col min="3844" max="3844" width="9.42578125" style="22" bestFit="1" customWidth="1"/>
    <col min="3845" max="3845" width="9.7109375" style="22" customWidth="1"/>
    <col min="3846" max="3847" width="8.42578125" style="22" customWidth="1"/>
    <col min="3848" max="3848" width="18.85546875" style="22" customWidth="1"/>
    <col min="3849" max="3849" width="6.7109375" style="22" customWidth="1"/>
    <col min="3850" max="3850" width="7.85546875" style="22" customWidth="1"/>
    <col min="3851" max="3851" width="6.85546875" style="22" customWidth="1"/>
    <col min="3852" max="3852" width="9.85546875" style="22" customWidth="1"/>
    <col min="3853" max="3853" width="9.42578125" style="22" bestFit="1" customWidth="1"/>
    <col min="3854" max="3854" width="8.85546875" style="22" customWidth="1"/>
    <col min="3855" max="3855" width="9" style="22" customWidth="1"/>
    <col min="3856" max="3856" width="13" style="22" customWidth="1"/>
    <col min="3857" max="3857" width="14.85546875" style="22" bestFit="1" customWidth="1"/>
    <col min="3858" max="4096" width="9.140625" style="22"/>
    <col min="4097" max="4097" width="4.42578125" style="22" customWidth="1"/>
    <col min="4098" max="4098" width="10.140625" style="22" customWidth="1"/>
    <col min="4099" max="4099" width="42.28515625" style="22" customWidth="1"/>
    <col min="4100" max="4100" width="9.42578125" style="22" bestFit="1" customWidth="1"/>
    <col min="4101" max="4101" width="9.7109375" style="22" customWidth="1"/>
    <col min="4102" max="4103" width="8.42578125" style="22" customWidth="1"/>
    <col min="4104" max="4104" width="18.85546875" style="22" customWidth="1"/>
    <col min="4105" max="4105" width="6.7109375" style="22" customWidth="1"/>
    <col min="4106" max="4106" width="7.85546875" style="22" customWidth="1"/>
    <col min="4107" max="4107" width="6.85546875" style="22" customWidth="1"/>
    <col min="4108" max="4108" width="9.85546875" style="22" customWidth="1"/>
    <col min="4109" max="4109" width="9.42578125" style="22" bestFit="1" customWidth="1"/>
    <col min="4110" max="4110" width="8.85546875" style="22" customWidth="1"/>
    <col min="4111" max="4111" width="9" style="22" customWidth="1"/>
    <col min="4112" max="4112" width="13" style="22" customWidth="1"/>
    <col min="4113" max="4113" width="14.85546875" style="22" bestFit="1" customWidth="1"/>
    <col min="4114" max="4352" width="9.140625" style="22"/>
    <col min="4353" max="4353" width="4.42578125" style="22" customWidth="1"/>
    <col min="4354" max="4354" width="10.140625" style="22" customWidth="1"/>
    <col min="4355" max="4355" width="42.28515625" style="22" customWidth="1"/>
    <col min="4356" max="4356" width="9.42578125" style="22" bestFit="1" customWidth="1"/>
    <col min="4357" max="4357" width="9.7109375" style="22" customWidth="1"/>
    <col min="4358" max="4359" width="8.42578125" style="22" customWidth="1"/>
    <col min="4360" max="4360" width="18.85546875" style="22" customWidth="1"/>
    <col min="4361" max="4361" width="6.7109375" style="22" customWidth="1"/>
    <col min="4362" max="4362" width="7.85546875" style="22" customWidth="1"/>
    <col min="4363" max="4363" width="6.85546875" style="22" customWidth="1"/>
    <col min="4364" max="4364" width="9.85546875" style="22" customWidth="1"/>
    <col min="4365" max="4365" width="9.42578125" style="22" bestFit="1" customWidth="1"/>
    <col min="4366" max="4366" width="8.85546875" style="22" customWidth="1"/>
    <col min="4367" max="4367" width="9" style="22" customWidth="1"/>
    <col min="4368" max="4368" width="13" style="22" customWidth="1"/>
    <col min="4369" max="4369" width="14.85546875" style="22" bestFit="1" customWidth="1"/>
    <col min="4370" max="4608" width="9.140625" style="22"/>
    <col min="4609" max="4609" width="4.42578125" style="22" customWidth="1"/>
    <col min="4610" max="4610" width="10.140625" style="22" customWidth="1"/>
    <col min="4611" max="4611" width="42.28515625" style="22" customWidth="1"/>
    <col min="4612" max="4612" width="9.42578125" style="22" bestFit="1" customWidth="1"/>
    <col min="4613" max="4613" width="9.7109375" style="22" customWidth="1"/>
    <col min="4614" max="4615" width="8.42578125" style="22" customWidth="1"/>
    <col min="4616" max="4616" width="18.85546875" style="22" customWidth="1"/>
    <col min="4617" max="4617" width="6.7109375" style="22" customWidth="1"/>
    <col min="4618" max="4618" width="7.85546875" style="22" customWidth="1"/>
    <col min="4619" max="4619" width="6.85546875" style="22" customWidth="1"/>
    <col min="4620" max="4620" width="9.85546875" style="22" customWidth="1"/>
    <col min="4621" max="4621" width="9.42578125" style="22" bestFit="1" customWidth="1"/>
    <col min="4622" max="4622" width="8.85546875" style="22" customWidth="1"/>
    <col min="4623" max="4623" width="9" style="22" customWidth="1"/>
    <col min="4624" max="4624" width="13" style="22" customWidth="1"/>
    <col min="4625" max="4625" width="14.85546875" style="22" bestFit="1" customWidth="1"/>
    <col min="4626" max="4864" width="9.140625" style="22"/>
    <col min="4865" max="4865" width="4.42578125" style="22" customWidth="1"/>
    <col min="4866" max="4866" width="10.140625" style="22" customWidth="1"/>
    <col min="4867" max="4867" width="42.28515625" style="22" customWidth="1"/>
    <col min="4868" max="4868" width="9.42578125" style="22" bestFit="1" customWidth="1"/>
    <col min="4869" max="4869" width="9.7109375" style="22" customWidth="1"/>
    <col min="4870" max="4871" width="8.42578125" style="22" customWidth="1"/>
    <col min="4872" max="4872" width="18.85546875" style="22" customWidth="1"/>
    <col min="4873" max="4873" width="6.7109375" style="22" customWidth="1"/>
    <col min="4874" max="4874" width="7.85546875" style="22" customWidth="1"/>
    <col min="4875" max="4875" width="6.85546875" style="22" customWidth="1"/>
    <col min="4876" max="4876" width="9.85546875" style="22" customWidth="1"/>
    <col min="4877" max="4877" width="9.42578125" style="22" bestFit="1" customWidth="1"/>
    <col min="4878" max="4878" width="8.85546875" style="22" customWidth="1"/>
    <col min="4879" max="4879" width="9" style="22" customWidth="1"/>
    <col min="4880" max="4880" width="13" style="22" customWidth="1"/>
    <col min="4881" max="4881" width="14.85546875" style="22" bestFit="1" customWidth="1"/>
    <col min="4882" max="5120" width="9.140625" style="22"/>
    <col min="5121" max="5121" width="4.42578125" style="22" customWidth="1"/>
    <col min="5122" max="5122" width="10.140625" style="22" customWidth="1"/>
    <col min="5123" max="5123" width="42.28515625" style="22" customWidth="1"/>
    <col min="5124" max="5124" width="9.42578125" style="22" bestFit="1" customWidth="1"/>
    <col min="5125" max="5125" width="9.7109375" style="22" customWidth="1"/>
    <col min="5126" max="5127" width="8.42578125" style="22" customWidth="1"/>
    <col min="5128" max="5128" width="18.85546875" style="22" customWidth="1"/>
    <col min="5129" max="5129" width="6.7109375" style="22" customWidth="1"/>
    <col min="5130" max="5130" width="7.85546875" style="22" customWidth="1"/>
    <col min="5131" max="5131" width="6.85546875" style="22" customWidth="1"/>
    <col min="5132" max="5132" width="9.85546875" style="22" customWidth="1"/>
    <col min="5133" max="5133" width="9.42578125" style="22" bestFit="1" customWidth="1"/>
    <col min="5134" max="5134" width="8.85546875" style="22" customWidth="1"/>
    <col min="5135" max="5135" width="9" style="22" customWidth="1"/>
    <col min="5136" max="5136" width="13" style="22" customWidth="1"/>
    <col min="5137" max="5137" width="14.85546875" style="22" bestFit="1" customWidth="1"/>
    <col min="5138" max="5376" width="9.140625" style="22"/>
    <col min="5377" max="5377" width="4.42578125" style="22" customWidth="1"/>
    <col min="5378" max="5378" width="10.140625" style="22" customWidth="1"/>
    <col min="5379" max="5379" width="42.28515625" style="22" customWidth="1"/>
    <col min="5380" max="5380" width="9.42578125" style="22" bestFit="1" customWidth="1"/>
    <col min="5381" max="5381" width="9.7109375" style="22" customWidth="1"/>
    <col min="5382" max="5383" width="8.42578125" style="22" customWidth="1"/>
    <col min="5384" max="5384" width="18.85546875" style="22" customWidth="1"/>
    <col min="5385" max="5385" width="6.7109375" style="22" customWidth="1"/>
    <col min="5386" max="5386" width="7.85546875" style="22" customWidth="1"/>
    <col min="5387" max="5387" width="6.85546875" style="22" customWidth="1"/>
    <col min="5388" max="5388" width="9.85546875" style="22" customWidth="1"/>
    <col min="5389" max="5389" width="9.42578125" style="22" bestFit="1" customWidth="1"/>
    <col min="5390" max="5390" width="8.85546875" style="22" customWidth="1"/>
    <col min="5391" max="5391" width="9" style="22" customWidth="1"/>
    <col min="5392" max="5392" width="13" style="22" customWidth="1"/>
    <col min="5393" max="5393" width="14.85546875" style="22" bestFit="1" customWidth="1"/>
    <col min="5394" max="5632" width="9.140625" style="22"/>
    <col min="5633" max="5633" width="4.42578125" style="22" customWidth="1"/>
    <col min="5634" max="5634" width="10.140625" style="22" customWidth="1"/>
    <col min="5635" max="5635" width="42.28515625" style="22" customWidth="1"/>
    <col min="5636" max="5636" width="9.42578125" style="22" bestFit="1" customWidth="1"/>
    <col min="5637" max="5637" width="9.7109375" style="22" customWidth="1"/>
    <col min="5638" max="5639" width="8.42578125" style="22" customWidth="1"/>
    <col min="5640" max="5640" width="18.85546875" style="22" customWidth="1"/>
    <col min="5641" max="5641" width="6.7109375" style="22" customWidth="1"/>
    <col min="5642" max="5642" width="7.85546875" style="22" customWidth="1"/>
    <col min="5643" max="5643" width="6.85546875" style="22" customWidth="1"/>
    <col min="5644" max="5644" width="9.85546875" style="22" customWidth="1"/>
    <col min="5645" max="5645" width="9.42578125" style="22" bestFit="1" customWidth="1"/>
    <col min="5646" max="5646" width="8.85546875" style="22" customWidth="1"/>
    <col min="5647" max="5647" width="9" style="22" customWidth="1"/>
    <col min="5648" max="5648" width="13" style="22" customWidth="1"/>
    <col min="5649" max="5649" width="14.85546875" style="22" bestFit="1" customWidth="1"/>
    <col min="5650" max="5888" width="9.140625" style="22"/>
    <col min="5889" max="5889" width="4.42578125" style="22" customWidth="1"/>
    <col min="5890" max="5890" width="10.140625" style="22" customWidth="1"/>
    <col min="5891" max="5891" width="42.28515625" style="22" customWidth="1"/>
    <col min="5892" max="5892" width="9.42578125" style="22" bestFit="1" customWidth="1"/>
    <col min="5893" max="5893" width="9.7109375" style="22" customWidth="1"/>
    <col min="5894" max="5895" width="8.42578125" style="22" customWidth="1"/>
    <col min="5896" max="5896" width="18.85546875" style="22" customWidth="1"/>
    <col min="5897" max="5897" width="6.7109375" style="22" customWidth="1"/>
    <col min="5898" max="5898" width="7.85546875" style="22" customWidth="1"/>
    <col min="5899" max="5899" width="6.85546875" style="22" customWidth="1"/>
    <col min="5900" max="5900" width="9.85546875" style="22" customWidth="1"/>
    <col min="5901" max="5901" width="9.42578125" style="22" bestFit="1" customWidth="1"/>
    <col min="5902" max="5902" width="8.85546875" style="22" customWidth="1"/>
    <col min="5903" max="5903" width="9" style="22" customWidth="1"/>
    <col min="5904" max="5904" width="13" style="22" customWidth="1"/>
    <col min="5905" max="5905" width="14.85546875" style="22" bestFit="1" customWidth="1"/>
    <col min="5906" max="6144" width="9.140625" style="22"/>
    <col min="6145" max="6145" width="4.42578125" style="22" customWidth="1"/>
    <col min="6146" max="6146" width="10.140625" style="22" customWidth="1"/>
    <col min="6147" max="6147" width="42.28515625" style="22" customWidth="1"/>
    <col min="6148" max="6148" width="9.42578125" style="22" bestFit="1" customWidth="1"/>
    <col min="6149" max="6149" width="9.7109375" style="22" customWidth="1"/>
    <col min="6150" max="6151" width="8.42578125" style="22" customWidth="1"/>
    <col min="6152" max="6152" width="18.85546875" style="22" customWidth="1"/>
    <col min="6153" max="6153" width="6.7109375" style="22" customWidth="1"/>
    <col min="6154" max="6154" width="7.85546875" style="22" customWidth="1"/>
    <col min="6155" max="6155" width="6.85546875" style="22" customWidth="1"/>
    <col min="6156" max="6156" width="9.85546875" style="22" customWidth="1"/>
    <col min="6157" max="6157" width="9.42578125" style="22" bestFit="1" customWidth="1"/>
    <col min="6158" max="6158" width="8.85546875" style="22" customWidth="1"/>
    <col min="6159" max="6159" width="9" style="22" customWidth="1"/>
    <col min="6160" max="6160" width="13" style="22" customWidth="1"/>
    <col min="6161" max="6161" width="14.85546875" style="22" bestFit="1" customWidth="1"/>
    <col min="6162" max="6400" width="9.140625" style="22"/>
    <col min="6401" max="6401" width="4.42578125" style="22" customWidth="1"/>
    <col min="6402" max="6402" width="10.140625" style="22" customWidth="1"/>
    <col min="6403" max="6403" width="42.28515625" style="22" customWidth="1"/>
    <col min="6404" max="6404" width="9.42578125" style="22" bestFit="1" customWidth="1"/>
    <col min="6405" max="6405" width="9.7109375" style="22" customWidth="1"/>
    <col min="6406" max="6407" width="8.42578125" style="22" customWidth="1"/>
    <col min="6408" max="6408" width="18.85546875" style="22" customWidth="1"/>
    <col min="6409" max="6409" width="6.7109375" style="22" customWidth="1"/>
    <col min="6410" max="6410" width="7.85546875" style="22" customWidth="1"/>
    <col min="6411" max="6411" width="6.85546875" style="22" customWidth="1"/>
    <col min="6412" max="6412" width="9.85546875" style="22" customWidth="1"/>
    <col min="6413" max="6413" width="9.42578125" style="22" bestFit="1" customWidth="1"/>
    <col min="6414" max="6414" width="8.85546875" style="22" customWidth="1"/>
    <col min="6415" max="6415" width="9" style="22" customWidth="1"/>
    <col min="6416" max="6416" width="13" style="22" customWidth="1"/>
    <col min="6417" max="6417" width="14.85546875" style="22" bestFit="1" customWidth="1"/>
    <col min="6418" max="6656" width="9.140625" style="22"/>
    <col min="6657" max="6657" width="4.42578125" style="22" customWidth="1"/>
    <col min="6658" max="6658" width="10.140625" style="22" customWidth="1"/>
    <col min="6659" max="6659" width="42.28515625" style="22" customWidth="1"/>
    <col min="6660" max="6660" width="9.42578125" style="22" bestFit="1" customWidth="1"/>
    <col min="6661" max="6661" width="9.7109375" style="22" customWidth="1"/>
    <col min="6662" max="6663" width="8.42578125" style="22" customWidth="1"/>
    <col min="6664" max="6664" width="18.85546875" style="22" customWidth="1"/>
    <col min="6665" max="6665" width="6.7109375" style="22" customWidth="1"/>
    <col min="6666" max="6666" width="7.85546875" style="22" customWidth="1"/>
    <col min="6667" max="6667" width="6.85546875" style="22" customWidth="1"/>
    <col min="6668" max="6668" width="9.85546875" style="22" customWidth="1"/>
    <col min="6669" max="6669" width="9.42578125" style="22" bestFit="1" customWidth="1"/>
    <col min="6670" max="6670" width="8.85546875" style="22" customWidth="1"/>
    <col min="6671" max="6671" width="9" style="22" customWidth="1"/>
    <col min="6672" max="6672" width="13" style="22" customWidth="1"/>
    <col min="6673" max="6673" width="14.85546875" style="22" bestFit="1" customWidth="1"/>
    <col min="6674" max="6912" width="9.140625" style="22"/>
    <col min="6913" max="6913" width="4.42578125" style="22" customWidth="1"/>
    <col min="6914" max="6914" width="10.140625" style="22" customWidth="1"/>
    <col min="6915" max="6915" width="42.28515625" style="22" customWidth="1"/>
    <col min="6916" max="6916" width="9.42578125" style="22" bestFit="1" customWidth="1"/>
    <col min="6917" max="6917" width="9.7109375" style="22" customWidth="1"/>
    <col min="6918" max="6919" width="8.42578125" style="22" customWidth="1"/>
    <col min="6920" max="6920" width="18.85546875" style="22" customWidth="1"/>
    <col min="6921" max="6921" width="6.7109375" style="22" customWidth="1"/>
    <col min="6922" max="6922" width="7.85546875" style="22" customWidth="1"/>
    <col min="6923" max="6923" width="6.85546875" style="22" customWidth="1"/>
    <col min="6924" max="6924" width="9.85546875" style="22" customWidth="1"/>
    <col min="6925" max="6925" width="9.42578125" style="22" bestFit="1" customWidth="1"/>
    <col min="6926" max="6926" width="8.85546875" style="22" customWidth="1"/>
    <col min="6927" max="6927" width="9" style="22" customWidth="1"/>
    <col min="6928" max="6928" width="13" style="22" customWidth="1"/>
    <col min="6929" max="6929" width="14.85546875" style="22" bestFit="1" customWidth="1"/>
    <col min="6930" max="7168" width="9.140625" style="22"/>
    <col min="7169" max="7169" width="4.42578125" style="22" customWidth="1"/>
    <col min="7170" max="7170" width="10.140625" style="22" customWidth="1"/>
    <col min="7171" max="7171" width="42.28515625" style="22" customWidth="1"/>
    <col min="7172" max="7172" width="9.42578125" style="22" bestFit="1" customWidth="1"/>
    <col min="7173" max="7173" width="9.7109375" style="22" customWidth="1"/>
    <col min="7174" max="7175" width="8.42578125" style="22" customWidth="1"/>
    <col min="7176" max="7176" width="18.85546875" style="22" customWidth="1"/>
    <col min="7177" max="7177" width="6.7109375" style="22" customWidth="1"/>
    <col min="7178" max="7178" width="7.85546875" style="22" customWidth="1"/>
    <col min="7179" max="7179" width="6.85546875" style="22" customWidth="1"/>
    <col min="7180" max="7180" width="9.85546875" style="22" customWidth="1"/>
    <col min="7181" max="7181" width="9.42578125" style="22" bestFit="1" customWidth="1"/>
    <col min="7182" max="7182" width="8.85546875" style="22" customWidth="1"/>
    <col min="7183" max="7183" width="9" style="22" customWidth="1"/>
    <col min="7184" max="7184" width="13" style="22" customWidth="1"/>
    <col min="7185" max="7185" width="14.85546875" style="22" bestFit="1" customWidth="1"/>
    <col min="7186" max="7424" width="9.140625" style="22"/>
    <col min="7425" max="7425" width="4.42578125" style="22" customWidth="1"/>
    <col min="7426" max="7426" width="10.140625" style="22" customWidth="1"/>
    <col min="7427" max="7427" width="42.28515625" style="22" customWidth="1"/>
    <col min="7428" max="7428" width="9.42578125" style="22" bestFit="1" customWidth="1"/>
    <col min="7429" max="7429" width="9.7109375" style="22" customWidth="1"/>
    <col min="7430" max="7431" width="8.42578125" style="22" customWidth="1"/>
    <col min="7432" max="7432" width="18.85546875" style="22" customWidth="1"/>
    <col min="7433" max="7433" width="6.7109375" style="22" customWidth="1"/>
    <col min="7434" max="7434" width="7.85546875" style="22" customWidth="1"/>
    <col min="7435" max="7435" width="6.85546875" style="22" customWidth="1"/>
    <col min="7436" max="7436" width="9.85546875" style="22" customWidth="1"/>
    <col min="7437" max="7437" width="9.42578125" style="22" bestFit="1" customWidth="1"/>
    <col min="7438" max="7438" width="8.85546875" style="22" customWidth="1"/>
    <col min="7439" max="7439" width="9" style="22" customWidth="1"/>
    <col min="7440" max="7440" width="13" style="22" customWidth="1"/>
    <col min="7441" max="7441" width="14.85546875" style="22" bestFit="1" customWidth="1"/>
    <col min="7442" max="7680" width="9.140625" style="22"/>
    <col min="7681" max="7681" width="4.42578125" style="22" customWidth="1"/>
    <col min="7682" max="7682" width="10.140625" style="22" customWidth="1"/>
    <col min="7683" max="7683" width="42.28515625" style="22" customWidth="1"/>
    <col min="7684" max="7684" width="9.42578125" style="22" bestFit="1" customWidth="1"/>
    <col min="7685" max="7685" width="9.7109375" style="22" customWidth="1"/>
    <col min="7686" max="7687" width="8.42578125" style="22" customWidth="1"/>
    <col min="7688" max="7688" width="18.85546875" style="22" customWidth="1"/>
    <col min="7689" max="7689" width="6.7109375" style="22" customWidth="1"/>
    <col min="7690" max="7690" width="7.85546875" style="22" customWidth="1"/>
    <col min="7691" max="7691" width="6.85546875" style="22" customWidth="1"/>
    <col min="7692" max="7692" width="9.85546875" style="22" customWidth="1"/>
    <col min="7693" max="7693" width="9.42578125" style="22" bestFit="1" customWidth="1"/>
    <col min="7694" max="7694" width="8.85546875" style="22" customWidth="1"/>
    <col min="7695" max="7695" width="9" style="22" customWidth="1"/>
    <col min="7696" max="7696" width="13" style="22" customWidth="1"/>
    <col min="7697" max="7697" width="14.85546875" style="22" bestFit="1" customWidth="1"/>
    <col min="7698" max="7936" width="9.140625" style="22"/>
    <col min="7937" max="7937" width="4.42578125" style="22" customWidth="1"/>
    <col min="7938" max="7938" width="10.140625" style="22" customWidth="1"/>
    <col min="7939" max="7939" width="42.28515625" style="22" customWidth="1"/>
    <col min="7940" max="7940" width="9.42578125" style="22" bestFit="1" customWidth="1"/>
    <col min="7941" max="7941" width="9.7109375" style="22" customWidth="1"/>
    <col min="7942" max="7943" width="8.42578125" style="22" customWidth="1"/>
    <col min="7944" max="7944" width="18.85546875" style="22" customWidth="1"/>
    <col min="7945" max="7945" width="6.7109375" style="22" customWidth="1"/>
    <col min="7946" max="7946" width="7.85546875" style="22" customWidth="1"/>
    <col min="7947" max="7947" width="6.85546875" style="22" customWidth="1"/>
    <col min="7948" max="7948" width="9.85546875" style="22" customWidth="1"/>
    <col min="7949" max="7949" width="9.42578125" style="22" bestFit="1" customWidth="1"/>
    <col min="7950" max="7950" width="8.85546875" style="22" customWidth="1"/>
    <col min="7951" max="7951" width="9" style="22" customWidth="1"/>
    <col min="7952" max="7952" width="13" style="22" customWidth="1"/>
    <col min="7953" max="7953" width="14.85546875" style="22" bestFit="1" customWidth="1"/>
    <col min="7954" max="8192" width="9.140625" style="22"/>
    <col min="8193" max="8193" width="4.42578125" style="22" customWidth="1"/>
    <col min="8194" max="8194" width="10.140625" style="22" customWidth="1"/>
    <col min="8195" max="8195" width="42.28515625" style="22" customWidth="1"/>
    <col min="8196" max="8196" width="9.42578125" style="22" bestFit="1" customWidth="1"/>
    <col min="8197" max="8197" width="9.7109375" style="22" customWidth="1"/>
    <col min="8198" max="8199" width="8.42578125" style="22" customWidth="1"/>
    <col min="8200" max="8200" width="18.85546875" style="22" customWidth="1"/>
    <col min="8201" max="8201" width="6.7109375" style="22" customWidth="1"/>
    <col min="8202" max="8202" width="7.85546875" style="22" customWidth="1"/>
    <col min="8203" max="8203" width="6.85546875" style="22" customWidth="1"/>
    <col min="8204" max="8204" width="9.85546875" style="22" customWidth="1"/>
    <col min="8205" max="8205" width="9.42578125" style="22" bestFit="1" customWidth="1"/>
    <col min="8206" max="8206" width="8.85546875" style="22" customWidth="1"/>
    <col min="8207" max="8207" width="9" style="22" customWidth="1"/>
    <col min="8208" max="8208" width="13" style="22" customWidth="1"/>
    <col min="8209" max="8209" width="14.85546875" style="22" bestFit="1" customWidth="1"/>
    <col min="8210" max="8448" width="9.140625" style="22"/>
    <col min="8449" max="8449" width="4.42578125" style="22" customWidth="1"/>
    <col min="8450" max="8450" width="10.140625" style="22" customWidth="1"/>
    <col min="8451" max="8451" width="42.28515625" style="22" customWidth="1"/>
    <col min="8452" max="8452" width="9.42578125" style="22" bestFit="1" customWidth="1"/>
    <col min="8453" max="8453" width="9.7109375" style="22" customWidth="1"/>
    <col min="8454" max="8455" width="8.42578125" style="22" customWidth="1"/>
    <col min="8456" max="8456" width="18.85546875" style="22" customWidth="1"/>
    <col min="8457" max="8457" width="6.7109375" style="22" customWidth="1"/>
    <col min="8458" max="8458" width="7.85546875" style="22" customWidth="1"/>
    <col min="8459" max="8459" width="6.85546875" style="22" customWidth="1"/>
    <col min="8460" max="8460" width="9.85546875" style="22" customWidth="1"/>
    <col min="8461" max="8461" width="9.42578125" style="22" bestFit="1" customWidth="1"/>
    <col min="8462" max="8462" width="8.85546875" style="22" customWidth="1"/>
    <col min="8463" max="8463" width="9" style="22" customWidth="1"/>
    <col min="8464" max="8464" width="13" style="22" customWidth="1"/>
    <col min="8465" max="8465" width="14.85546875" style="22" bestFit="1" customWidth="1"/>
    <col min="8466" max="8704" width="9.140625" style="22"/>
    <col min="8705" max="8705" width="4.42578125" style="22" customWidth="1"/>
    <col min="8706" max="8706" width="10.140625" style="22" customWidth="1"/>
    <col min="8707" max="8707" width="42.28515625" style="22" customWidth="1"/>
    <col min="8708" max="8708" width="9.42578125" style="22" bestFit="1" customWidth="1"/>
    <col min="8709" max="8709" width="9.7109375" style="22" customWidth="1"/>
    <col min="8710" max="8711" width="8.42578125" style="22" customWidth="1"/>
    <col min="8712" max="8712" width="18.85546875" style="22" customWidth="1"/>
    <col min="8713" max="8713" width="6.7109375" style="22" customWidth="1"/>
    <col min="8714" max="8714" width="7.85546875" style="22" customWidth="1"/>
    <col min="8715" max="8715" width="6.85546875" style="22" customWidth="1"/>
    <col min="8716" max="8716" width="9.85546875" style="22" customWidth="1"/>
    <col min="8717" max="8717" width="9.42578125" style="22" bestFit="1" customWidth="1"/>
    <col min="8718" max="8718" width="8.85546875" style="22" customWidth="1"/>
    <col min="8719" max="8719" width="9" style="22" customWidth="1"/>
    <col min="8720" max="8720" width="13" style="22" customWidth="1"/>
    <col min="8721" max="8721" width="14.85546875" style="22" bestFit="1" customWidth="1"/>
    <col min="8722" max="8960" width="9.140625" style="22"/>
    <col min="8961" max="8961" width="4.42578125" style="22" customWidth="1"/>
    <col min="8962" max="8962" width="10.140625" style="22" customWidth="1"/>
    <col min="8963" max="8963" width="42.28515625" style="22" customWidth="1"/>
    <col min="8964" max="8964" width="9.42578125" style="22" bestFit="1" customWidth="1"/>
    <col min="8965" max="8965" width="9.7109375" style="22" customWidth="1"/>
    <col min="8966" max="8967" width="8.42578125" style="22" customWidth="1"/>
    <col min="8968" max="8968" width="18.85546875" style="22" customWidth="1"/>
    <col min="8969" max="8969" width="6.7109375" style="22" customWidth="1"/>
    <col min="8970" max="8970" width="7.85546875" style="22" customWidth="1"/>
    <col min="8971" max="8971" width="6.85546875" style="22" customWidth="1"/>
    <col min="8972" max="8972" width="9.85546875" style="22" customWidth="1"/>
    <col min="8973" max="8973" width="9.42578125" style="22" bestFit="1" customWidth="1"/>
    <col min="8974" max="8974" width="8.85546875" style="22" customWidth="1"/>
    <col min="8975" max="8975" width="9" style="22" customWidth="1"/>
    <col min="8976" max="8976" width="13" style="22" customWidth="1"/>
    <col min="8977" max="8977" width="14.85546875" style="22" bestFit="1" customWidth="1"/>
    <col min="8978" max="9216" width="9.140625" style="22"/>
    <col min="9217" max="9217" width="4.42578125" style="22" customWidth="1"/>
    <col min="9218" max="9218" width="10.140625" style="22" customWidth="1"/>
    <col min="9219" max="9219" width="42.28515625" style="22" customWidth="1"/>
    <col min="9220" max="9220" width="9.42578125" style="22" bestFit="1" customWidth="1"/>
    <col min="9221" max="9221" width="9.7109375" style="22" customWidth="1"/>
    <col min="9222" max="9223" width="8.42578125" style="22" customWidth="1"/>
    <col min="9224" max="9224" width="18.85546875" style="22" customWidth="1"/>
    <col min="9225" max="9225" width="6.7109375" style="22" customWidth="1"/>
    <col min="9226" max="9226" width="7.85546875" style="22" customWidth="1"/>
    <col min="9227" max="9227" width="6.85546875" style="22" customWidth="1"/>
    <col min="9228" max="9228" width="9.85546875" style="22" customWidth="1"/>
    <col min="9229" max="9229" width="9.42578125" style="22" bestFit="1" customWidth="1"/>
    <col min="9230" max="9230" width="8.85546875" style="22" customWidth="1"/>
    <col min="9231" max="9231" width="9" style="22" customWidth="1"/>
    <col min="9232" max="9232" width="13" style="22" customWidth="1"/>
    <col min="9233" max="9233" width="14.85546875" style="22" bestFit="1" customWidth="1"/>
    <col min="9234" max="9472" width="9.140625" style="22"/>
    <col min="9473" max="9473" width="4.42578125" style="22" customWidth="1"/>
    <col min="9474" max="9474" width="10.140625" style="22" customWidth="1"/>
    <col min="9475" max="9475" width="42.28515625" style="22" customWidth="1"/>
    <col min="9476" max="9476" width="9.42578125" style="22" bestFit="1" customWidth="1"/>
    <col min="9477" max="9477" width="9.7109375" style="22" customWidth="1"/>
    <col min="9478" max="9479" width="8.42578125" style="22" customWidth="1"/>
    <col min="9480" max="9480" width="18.85546875" style="22" customWidth="1"/>
    <col min="9481" max="9481" width="6.7109375" style="22" customWidth="1"/>
    <col min="9482" max="9482" width="7.85546875" style="22" customWidth="1"/>
    <col min="9483" max="9483" width="6.85546875" style="22" customWidth="1"/>
    <col min="9484" max="9484" width="9.85546875" style="22" customWidth="1"/>
    <col min="9485" max="9485" width="9.42578125" style="22" bestFit="1" customWidth="1"/>
    <col min="9486" max="9486" width="8.85546875" style="22" customWidth="1"/>
    <col min="9487" max="9487" width="9" style="22" customWidth="1"/>
    <col min="9488" max="9488" width="13" style="22" customWidth="1"/>
    <col min="9489" max="9489" width="14.85546875" style="22" bestFit="1" customWidth="1"/>
    <col min="9490" max="9728" width="9.140625" style="22"/>
    <col min="9729" max="9729" width="4.42578125" style="22" customWidth="1"/>
    <col min="9730" max="9730" width="10.140625" style="22" customWidth="1"/>
    <col min="9731" max="9731" width="42.28515625" style="22" customWidth="1"/>
    <col min="9732" max="9732" width="9.42578125" style="22" bestFit="1" customWidth="1"/>
    <col min="9733" max="9733" width="9.7109375" style="22" customWidth="1"/>
    <col min="9734" max="9735" width="8.42578125" style="22" customWidth="1"/>
    <col min="9736" max="9736" width="18.85546875" style="22" customWidth="1"/>
    <col min="9737" max="9737" width="6.7109375" style="22" customWidth="1"/>
    <col min="9738" max="9738" width="7.85546875" style="22" customWidth="1"/>
    <col min="9739" max="9739" width="6.85546875" style="22" customWidth="1"/>
    <col min="9740" max="9740" width="9.85546875" style="22" customWidth="1"/>
    <col min="9741" max="9741" width="9.42578125" style="22" bestFit="1" customWidth="1"/>
    <col min="9742" max="9742" width="8.85546875" style="22" customWidth="1"/>
    <col min="9743" max="9743" width="9" style="22" customWidth="1"/>
    <col min="9744" max="9744" width="13" style="22" customWidth="1"/>
    <col min="9745" max="9745" width="14.85546875" style="22" bestFit="1" customWidth="1"/>
    <col min="9746" max="9984" width="9.140625" style="22"/>
    <col min="9985" max="9985" width="4.42578125" style="22" customWidth="1"/>
    <col min="9986" max="9986" width="10.140625" style="22" customWidth="1"/>
    <col min="9987" max="9987" width="42.28515625" style="22" customWidth="1"/>
    <col min="9988" max="9988" width="9.42578125" style="22" bestFit="1" customWidth="1"/>
    <col min="9989" max="9989" width="9.7109375" style="22" customWidth="1"/>
    <col min="9990" max="9991" width="8.42578125" style="22" customWidth="1"/>
    <col min="9992" max="9992" width="18.85546875" style="22" customWidth="1"/>
    <col min="9993" max="9993" width="6.7109375" style="22" customWidth="1"/>
    <col min="9994" max="9994" width="7.85546875" style="22" customWidth="1"/>
    <col min="9995" max="9995" width="6.85546875" style="22" customWidth="1"/>
    <col min="9996" max="9996" width="9.85546875" style="22" customWidth="1"/>
    <col min="9997" max="9997" width="9.42578125" style="22" bestFit="1" customWidth="1"/>
    <col min="9998" max="9998" width="8.85546875" style="22" customWidth="1"/>
    <col min="9999" max="9999" width="9" style="22" customWidth="1"/>
    <col min="10000" max="10000" width="13" style="22" customWidth="1"/>
    <col min="10001" max="10001" width="14.85546875" style="22" bestFit="1" customWidth="1"/>
    <col min="10002" max="10240" width="9.140625" style="22"/>
    <col min="10241" max="10241" width="4.42578125" style="22" customWidth="1"/>
    <col min="10242" max="10242" width="10.140625" style="22" customWidth="1"/>
    <col min="10243" max="10243" width="42.28515625" style="22" customWidth="1"/>
    <col min="10244" max="10244" width="9.42578125" style="22" bestFit="1" customWidth="1"/>
    <col min="10245" max="10245" width="9.7109375" style="22" customWidth="1"/>
    <col min="10246" max="10247" width="8.42578125" style="22" customWidth="1"/>
    <col min="10248" max="10248" width="18.85546875" style="22" customWidth="1"/>
    <col min="10249" max="10249" width="6.7109375" style="22" customWidth="1"/>
    <col min="10250" max="10250" width="7.85546875" style="22" customWidth="1"/>
    <col min="10251" max="10251" width="6.85546875" style="22" customWidth="1"/>
    <col min="10252" max="10252" width="9.85546875" style="22" customWidth="1"/>
    <col min="10253" max="10253" width="9.42578125" style="22" bestFit="1" customWidth="1"/>
    <col min="10254" max="10254" width="8.85546875" style="22" customWidth="1"/>
    <col min="10255" max="10255" width="9" style="22" customWidth="1"/>
    <col min="10256" max="10256" width="13" style="22" customWidth="1"/>
    <col min="10257" max="10257" width="14.85546875" style="22" bestFit="1" customWidth="1"/>
    <col min="10258" max="10496" width="9.140625" style="22"/>
    <col min="10497" max="10497" width="4.42578125" style="22" customWidth="1"/>
    <col min="10498" max="10498" width="10.140625" style="22" customWidth="1"/>
    <col min="10499" max="10499" width="42.28515625" style="22" customWidth="1"/>
    <col min="10500" max="10500" width="9.42578125" style="22" bestFit="1" customWidth="1"/>
    <col min="10501" max="10501" width="9.7109375" style="22" customWidth="1"/>
    <col min="10502" max="10503" width="8.42578125" style="22" customWidth="1"/>
    <col min="10504" max="10504" width="18.85546875" style="22" customWidth="1"/>
    <col min="10505" max="10505" width="6.7109375" style="22" customWidth="1"/>
    <col min="10506" max="10506" width="7.85546875" style="22" customWidth="1"/>
    <col min="10507" max="10507" width="6.85546875" style="22" customWidth="1"/>
    <col min="10508" max="10508" width="9.85546875" style="22" customWidth="1"/>
    <col min="10509" max="10509" width="9.42578125" style="22" bestFit="1" customWidth="1"/>
    <col min="10510" max="10510" width="8.85546875" style="22" customWidth="1"/>
    <col min="10511" max="10511" width="9" style="22" customWidth="1"/>
    <col min="10512" max="10512" width="13" style="22" customWidth="1"/>
    <col min="10513" max="10513" width="14.85546875" style="22" bestFit="1" customWidth="1"/>
    <col min="10514" max="10752" width="9.140625" style="22"/>
    <col min="10753" max="10753" width="4.42578125" style="22" customWidth="1"/>
    <col min="10754" max="10754" width="10.140625" style="22" customWidth="1"/>
    <col min="10755" max="10755" width="42.28515625" style="22" customWidth="1"/>
    <col min="10756" max="10756" width="9.42578125" style="22" bestFit="1" customWidth="1"/>
    <col min="10757" max="10757" width="9.7109375" style="22" customWidth="1"/>
    <col min="10758" max="10759" width="8.42578125" style="22" customWidth="1"/>
    <col min="10760" max="10760" width="18.85546875" style="22" customWidth="1"/>
    <col min="10761" max="10761" width="6.7109375" style="22" customWidth="1"/>
    <col min="10762" max="10762" width="7.85546875" style="22" customWidth="1"/>
    <col min="10763" max="10763" width="6.85546875" style="22" customWidth="1"/>
    <col min="10764" max="10764" width="9.85546875" style="22" customWidth="1"/>
    <col min="10765" max="10765" width="9.42578125" style="22" bestFit="1" customWidth="1"/>
    <col min="10766" max="10766" width="8.85546875" style="22" customWidth="1"/>
    <col min="10767" max="10767" width="9" style="22" customWidth="1"/>
    <col min="10768" max="10768" width="13" style="22" customWidth="1"/>
    <col min="10769" max="10769" width="14.85546875" style="22" bestFit="1" customWidth="1"/>
    <col min="10770" max="11008" width="9.140625" style="22"/>
    <col min="11009" max="11009" width="4.42578125" style="22" customWidth="1"/>
    <col min="11010" max="11010" width="10.140625" style="22" customWidth="1"/>
    <col min="11011" max="11011" width="42.28515625" style="22" customWidth="1"/>
    <col min="11012" max="11012" width="9.42578125" style="22" bestFit="1" customWidth="1"/>
    <col min="11013" max="11013" width="9.7109375" style="22" customWidth="1"/>
    <col min="11014" max="11015" width="8.42578125" style="22" customWidth="1"/>
    <col min="11016" max="11016" width="18.85546875" style="22" customWidth="1"/>
    <col min="11017" max="11017" width="6.7109375" style="22" customWidth="1"/>
    <col min="11018" max="11018" width="7.85546875" style="22" customWidth="1"/>
    <col min="11019" max="11019" width="6.85546875" style="22" customWidth="1"/>
    <col min="11020" max="11020" width="9.85546875" style="22" customWidth="1"/>
    <col min="11021" max="11021" width="9.42578125" style="22" bestFit="1" customWidth="1"/>
    <col min="11022" max="11022" width="8.85546875" style="22" customWidth="1"/>
    <col min="11023" max="11023" width="9" style="22" customWidth="1"/>
    <col min="11024" max="11024" width="13" style="22" customWidth="1"/>
    <col min="11025" max="11025" width="14.85546875" style="22" bestFit="1" customWidth="1"/>
    <col min="11026" max="11264" width="9.140625" style="22"/>
    <col min="11265" max="11265" width="4.42578125" style="22" customWidth="1"/>
    <col min="11266" max="11266" width="10.140625" style="22" customWidth="1"/>
    <col min="11267" max="11267" width="42.28515625" style="22" customWidth="1"/>
    <col min="11268" max="11268" width="9.42578125" style="22" bestFit="1" customWidth="1"/>
    <col min="11269" max="11269" width="9.7109375" style="22" customWidth="1"/>
    <col min="11270" max="11271" width="8.42578125" style="22" customWidth="1"/>
    <col min="11272" max="11272" width="18.85546875" style="22" customWidth="1"/>
    <col min="11273" max="11273" width="6.7109375" style="22" customWidth="1"/>
    <col min="11274" max="11274" width="7.85546875" style="22" customWidth="1"/>
    <col min="11275" max="11275" width="6.85546875" style="22" customWidth="1"/>
    <col min="11276" max="11276" width="9.85546875" style="22" customWidth="1"/>
    <col min="11277" max="11277" width="9.42578125" style="22" bestFit="1" customWidth="1"/>
    <col min="11278" max="11278" width="8.85546875" style="22" customWidth="1"/>
    <col min="11279" max="11279" width="9" style="22" customWidth="1"/>
    <col min="11280" max="11280" width="13" style="22" customWidth="1"/>
    <col min="11281" max="11281" width="14.85546875" style="22" bestFit="1" customWidth="1"/>
    <col min="11282" max="11520" width="9.140625" style="22"/>
    <col min="11521" max="11521" width="4.42578125" style="22" customWidth="1"/>
    <col min="11522" max="11522" width="10.140625" style="22" customWidth="1"/>
    <col min="11523" max="11523" width="42.28515625" style="22" customWidth="1"/>
    <col min="11524" max="11524" width="9.42578125" style="22" bestFit="1" customWidth="1"/>
    <col min="11525" max="11525" width="9.7109375" style="22" customWidth="1"/>
    <col min="11526" max="11527" width="8.42578125" style="22" customWidth="1"/>
    <col min="11528" max="11528" width="18.85546875" style="22" customWidth="1"/>
    <col min="11529" max="11529" width="6.7109375" style="22" customWidth="1"/>
    <col min="11530" max="11530" width="7.85546875" style="22" customWidth="1"/>
    <col min="11531" max="11531" width="6.85546875" style="22" customWidth="1"/>
    <col min="11532" max="11532" width="9.85546875" style="22" customWidth="1"/>
    <col min="11533" max="11533" width="9.42578125" style="22" bestFit="1" customWidth="1"/>
    <col min="11534" max="11534" width="8.85546875" style="22" customWidth="1"/>
    <col min="11535" max="11535" width="9" style="22" customWidth="1"/>
    <col min="11536" max="11536" width="13" style="22" customWidth="1"/>
    <col min="11537" max="11537" width="14.85546875" style="22" bestFit="1" customWidth="1"/>
    <col min="11538" max="11776" width="9.140625" style="22"/>
    <col min="11777" max="11777" width="4.42578125" style="22" customWidth="1"/>
    <col min="11778" max="11778" width="10.140625" style="22" customWidth="1"/>
    <col min="11779" max="11779" width="42.28515625" style="22" customWidth="1"/>
    <col min="11780" max="11780" width="9.42578125" style="22" bestFit="1" customWidth="1"/>
    <col min="11781" max="11781" width="9.7109375" style="22" customWidth="1"/>
    <col min="11782" max="11783" width="8.42578125" style="22" customWidth="1"/>
    <col min="11784" max="11784" width="18.85546875" style="22" customWidth="1"/>
    <col min="11785" max="11785" width="6.7109375" style="22" customWidth="1"/>
    <col min="11786" max="11786" width="7.85546875" style="22" customWidth="1"/>
    <col min="11787" max="11787" width="6.85546875" style="22" customWidth="1"/>
    <col min="11788" max="11788" width="9.85546875" style="22" customWidth="1"/>
    <col min="11789" max="11789" width="9.42578125" style="22" bestFit="1" customWidth="1"/>
    <col min="11790" max="11790" width="8.85546875" style="22" customWidth="1"/>
    <col min="11791" max="11791" width="9" style="22" customWidth="1"/>
    <col min="11792" max="11792" width="13" style="22" customWidth="1"/>
    <col min="11793" max="11793" width="14.85546875" style="22" bestFit="1" customWidth="1"/>
    <col min="11794" max="12032" width="9.140625" style="22"/>
    <col min="12033" max="12033" width="4.42578125" style="22" customWidth="1"/>
    <col min="12034" max="12034" width="10.140625" style="22" customWidth="1"/>
    <col min="12035" max="12035" width="42.28515625" style="22" customWidth="1"/>
    <col min="12036" max="12036" width="9.42578125" style="22" bestFit="1" customWidth="1"/>
    <col min="12037" max="12037" width="9.7109375" style="22" customWidth="1"/>
    <col min="12038" max="12039" width="8.42578125" style="22" customWidth="1"/>
    <col min="12040" max="12040" width="18.85546875" style="22" customWidth="1"/>
    <col min="12041" max="12041" width="6.7109375" style="22" customWidth="1"/>
    <col min="12042" max="12042" width="7.85546875" style="22" customWidth="1"/>
    <col min="12043" max="12043" width="6.85546875" style="22" customWidth="1"/>
    <col min="12044" max="12044" width="9.85546875" style="22" customWidth="1"/>
    <col min="12045" max="12045" width="9.42578125" style="22" bestFit="1" customWidth="1"/>
    <col min="12046" max="12046" width="8.85546875" style="22" customWidth="1"/>
    <col min="12047" max="12047" width="9" style="22" customWidth="1"/>
    <col min="12048" max="12048" width="13" style="22" customWidth="1"/>
    <col min="12049" max="12049" width="14.85546875" style="22" bestFit="1" customWidth="1"/>
    <col min="12050" max="12288" width="9.140625" style="22"/>
    <col min="12289" max="12289" width="4.42578125" style="22" customWidth="1"/>
    <col min="12290" max="12290" width="10.140625" style="22" customWidth="1"/>
    <col min="12291" max="12291" width="42.28515625" style="22" customWidth="1"/>
    <col min="12292" max="12292" width="9.42578125" style="22" bestFit="1" customWidth="1"/>
    <col min="12293" max="12293" width="9.7109375" style="22" customWidth="1"/>
    <col min="12294" max="12295" width="8.42578125" style="22" customWidth="1"/>
    <col min="12296" max="12296" width="18.85546875" style="22" customWidth="1"/>
    <col min="12297" max="12297" width="6.7109375" style="22" customWidth="1"/>
    <col min="12298" max="12298" width="7.85546875" style="22" customWidth="1"/>
    <col min="12299" max="12299" width="6.85546875" style="22" customWidth="1"/>
    <col min="12300" max="12300" width="9.85546875" style="22" customWidth="1"/>
    <col min="12301" max="12301" width="9.42578125" style="22" bestFit="1" customWidth="1"/>
    <col min="12302" max="12302" width="8.85546875" style="22" customWidth="1"/>
    <col min="12303" max="12303" width="9" style="22" customWidth="1"/>
    <col min="12304" max="12304" width="13" style="22" customWidth="1"/>
    <col min="12305" max="12305" width="14.85546875" style="22" bestFit="1" customWidth="1"/>
    <col min="12306" max="12544" width="9.140625" style="22"/>
    <col min="12545" max="12545" width="4.42578125" style="22" customWidth="1"/>
    <col min="12546" max="12546" width="10.140625" style="22" customWidth="1"/>
    <col min="12547" max="12547" width="42.28515625" style="22" customWidth="1"/>
    <col min="12548" max="12548" width="9.42578125" style="22" bestFit="1" customWidth="1"/>
    <col min="12549" max="12549" width="9.7109375" style="22" customWidth="1"/>
    <col min="12550" max="12551" width="8.42578125" style="22" customWidth="1"/>
    <col min="12552" max="12552" width="18.85546875" style="22" customWidth="1"/>
    <col min="12553" max="12553" width="6.7109375" style="22" customWidth="1"/>
    <col min="12554" max="12554" width="7.85546875" style="22" customWidth="1"/>
    <col min="12555" max="12555" width="6.85546875" style="22" customWidth="1"/>
    <col min="12556" max="12556" width="9.85546875" style="22" customWidth="1"/>
    <col min="12557" max="12557" width="9.42578125" style="22" bestFit="1" customWidth="1"/>
    <col min="12558" max="12558" width="8.85546875" style="22" customWidth="1"/>
    <col min="12559" max="12559" width="9" style="22" customWidth="1"/>
    <col min="12560" max="12560" width="13" style="22" customWidth="1"/>
    <col min="12561" max="12561" width="14.85546875" style="22" bestFit="1" customWidth="1"/>
    <col min="12562" max="12800" width="9.140625" style="22"/>
    <col min="12801" max="12801" width="4.42578125" style="22" customWidth="1"/>
    <col min="12802" max="12802" width="10.140625" style="22" customWidth="1"/>
    <col min="12803" max="12803" width="42.28515625" style="22" customWidth="1"/>
    <col min="12804" max="12804" width="9.42578125" style="22" bestFit="1" customWidth="1"/>
    <col min="12805" max="12805" width="9.7109375" style="22" customWidth="1"/>
    <col min="12806" max="12807" width="8.42578125" style="22" customWidth="1"/>
    <col min="12808" max="12808" width="18.85546875" style="22" customWidth="1"/>
    <col min="12809" max="12809" width="6.7109375" style="22" customWidth="1"/>
    <col min="12810" max="12810" width="7.85546875" style="22" customWidth="1"/>
    <col min="12811" max="12811" width="6.85546875" style="22" customWidth="1"/>
    <col min="12812" max="12812" width="9.85546875" style="22" customWidth="1"/>
    <col min="12813" max="12813" width="9.42578125" style="22" bestFit="1" customWidth="1"/>
    <col min="12814" max="12814" width="8.85546875" style="22" customWidth="1"/>
    <col min="12815" max="12815" width="9" style="22" customWidth="1"/>
    <col min="12816" max="12816" width="13" style="22" customWidth="1"/>
    <col min="12817" max="12817" width="14.85546875" style="22" bestFit="1" customWidth="1"/>
    <col min="12818" max="13056" width="9.140625" style="22"/>
    <col min="13057" max="13057" width="4.42578125" style="22" customWidth="1"/>
    <col min="13058" max="13058" width="10.140625" style="22" customWidth="1"/>
    <col min="13059" max="13059" width="42.28515625" style="22" customWidth="1"/>
    <col min="13060" max="13060" width="9.42578125" style="22" bestFit="1" customWidth="1"/>
    <col min="13061" max="13061" width="9.7109375" style="22" customWidth="1"/>
    <col min="13062" max="13063" width="8.42578125" style="22" customWidth="1"/>
    <col min="13064" max="13064" width="18.85546875" style="22" customWidth="1"/>
    <col min="13065" max="13065" width="6.7109375" style="22" customWidth="1"/>
    <col min="13066" max="13066" width="7.85546875" style="22" customWidth="1"/>
    <col min="13067" max="13067" width="6.85546875" style="22" customWidth="1"/>
    <col min="13068" max="13068" width="9.85546875" style="22" customWidth="1"/>
    <col min="13069" max="13069" width="9.42578125" style="22" bestFit="1" customWidth="1"/>
    <col min="13070" max="13070" width="8.85546875" style="22" customWidth="1"/>
    <col min="13071" max="13071" width="9" style="22" customWidth="1"/>
    <col min="13072" max="13072" width="13" style="22" customWidth="1"/>
    <col min="13073" max="13073" width="14.85546875" style="22" bestFit="1" customWidth="1"/>
    <col min="13074" max="13312" width="9.140625" style="22"/>
    <col min="13313" max="13313" width="4.42578125" style="22" customWidth="1"/>
    <col min="13314" max="13314" width="10.140625" style="22" customWidth="1"/>
    <col min="13315" max="13315" width="42.28515625" style="22" customWidth="1"/>
    <col min="13316" max="13316" width="9.42578125" style="22" bestFit="1" customWidth="1"/>
    <col min="13317" max="13317" width="9.7109375" style="22" customWidth="1"/>
    <col min="13318" max="13319" width="8.42578125" style="22" customWidth="1"/>
    <col min="13320" max="13320" width="18.85546875" style="22" customWidth="1"/>
    <col min="13321" max="13321" width="6.7109375" style="22" customWidth="1"/>
    <col min="13322" max="13322" width="7.85546875" style="22" customWidth="1"/>
    <col min="13323" max="13323" width="6.85546875" style="22" customWidth="1"/>
    <col min="13324" max="13324" width="9.85546875" style="22" customWidth="1"/>
    <col min="13325" max="13325" width="9.42578125" style="22" bestFit="1" customWidth="1"/>
    <col min="13326" max="13326" width="8.85546875" style="22" customWidth="1"/>
    <col min="13327" max="13327" width="9" style="22" customWidth="1"/>
    <col min="13328" max="13328" width="13" style="22" customWidth="1"/>
    <col min="13329" max="13329" width="14.85546875" style="22" bestFit="1" customWidth="1"/>
    <col min="13330" max="13568" width="9.140625" style="22"/>
    <col min="13569" max="13569" width="4.42578125" style="22" customWidth="1"/>
    <col min="13570" max="13570" width="10.140625" style="22" customWidth="1"/>
    <col min="13571" max="13571" width="42.28515625" style="22" customWidth="1"/>
    <col min="13572" max="13572" width="9.42578125" style="22" bestFit="1" customWidth="1"/>
    <col min="13573" max="13573" width="9.7109375" style="22" customWidth="1"/>
    <col min="13574" max="13575" width="8.42578125" style="22" customWidth="1"/>
    <col min="13576" max="13576" width="18.85546875" style="22" customWidth="1"/>
    <col min="13577" max="13577" width="6.7109375" style="22" customWidth="1"/>
    <col min="13578" max="13578" width="7.85546875" style="22" customWidth="1"/>
    <col min="13579" max="13579" width="6.85546875" style="22" customWidth="1"/>
    <col min="13580" max="13580" width="9.85546875" style="22" customWidth="1"/>
    <col min="13581" max="13581" width="9.42578125" style="22" bestFit="1" customWidth="1"/>
    <col min="13582" max="13582" width="8.85546875" style="22" customWidth="1"/>
    <col min="13583" max="13583" width="9" style="22" customWidth="1"/>
    <col min="13584" max="13584" width="13" style="22" customWidth="1"/>
    <col min="13585" max="13585" width="14.85546875" style="22" bestFit="1" customWidth="1"/>
    <col min="13586" max="13824" width="9.140625" style="22"/>
    <col min="13825" max="13825" width="4.42578125" style="22" customWidth="1"/>
    <col min="13826" max="13826" width="10.140625" style="22" customWidth="1"/>
    <col min="13827" max="13827" width="42.28515625" style="22" customWidth="1"/>
    <col min="13828" max="13828" width="9.42578125" style="22" bestFit="1" customWidth="1"/>
    <col min="13829" max="13829" width="9.7109375" style="22" customWidth="1"/>
    <col min="13830" max="13831" width="8.42578125" style="22" customWidth="1"/>
    <col min="13832" max="13832" width="18.85546875" style="22" customWidth="1"/>
    <col min="13833" max="13833" width="6.7109375" style="22" customWidth="1"/>
    <col min="13834" max="13834" width="7.85546875" style="22" customWidth="1"/>
    <col min="13835" max="13835" width="6.85546875" style="22" customWidth="1"/>
    <col min="13836" max="13836" width="9.85546875" style="22" customWidth="1"/>
    <col min="13837" max="13837" width="9.42578125" style="22" bestFit="1" customWidth="1"/>
    <col min="13838" max="13838" width="8.85546875" style="22" customWidth="1"/>
    <col min="13839" max="13839" width="9" style="22" customWidth="1"/>
    <col min="13840" max="13840" width="13" style="22" customWidth="1"/>
    <col min="13841" max="13841" width="14.85546875" style="22" bestFit="1" customWidth="1"/>
    <col min="13842" max="14080" width="9.140625" style="22"/>
    <col min="14081" max="14081" width="4.42578125" style="22" customWidth="1"/>
    <col min="14082" max="14082" width="10.140625" style="22" customWidth="1"/>
    <col min="14083" max="14083" width="42.28515625" style="22" customWidth="1"/>
    <col min="14084" max="14084" width="9.42578125" style="22" bestFit="1" customWidth="1"/>
    <col min="14085" max="14085" width="9.7109375" style="22" customWidth="1"/>
    <col min="14086" max="14087" width="8.42578125" style="22" customWidth="1"/>
    <col min="14088" max="14088" width="18.85546875" style="22" customWidth="1"/>
    <col min="14089" max="14089" width="6.7109375" style="22" customWidth="1"/>
    <col min="14090" max="14090" width="7.85546875" style="22" customWidth="1"/>
    <col min="14091" max="14091" width="6.85546875" style="22" customWidth="1"/>
    <col min="14092" max="14092" width="9.85546875" style="22" customWidth="1"/>
    <col min="14093" max="14093" width="9.42578125" style="22" bestFit="1" customWidth="1"/>
    <col min="14094" max="14094" width="8.85546875" style="22" customWidth="1"/>
    <col min="14095" max="14095" width="9" style="22" customWidth="1"/>
    <col min="14096" max="14096" width="13" style="22" customWidth="1"/>
    <col min="14097" max="14097" width="14.85546875" style="22" bestFit="1" customWidth="1"/>
    <col min="14098" max="14336" width="9.140625" style="22"/>
    <col min="14337" max="14337" width="4.42578125" style="22" customWidth="1"/>
    <col min="14338" max="14338" width="10.140625" style="22" customWidth="1"/>
    <col min="14339" max="14339" width="42.28515625" style="22" customWidth="1"/>
    <col min="14340" max="14340" width="9.42578125" style="22" bestFit="1" customWidth="1"/>
    <col min="14341" max="14341" width="9.7109375" style="22" customWidth="1"/>
    <col min="14342" max="14343" width="8.42578125" style="22" customWidth="1"/>
    <col min="14344" max="14344" width="18.85546875" style="22" customWidth="1"/>
    <col min="14345" max="14345" width="6.7109375" style="22" customWidth="1"/>
    <col min="14346" max="14346" width="7.85546875" style="22" customWidth="1"/>
    <col min="14347" max="14347" width="6.85546875" style="22" customWidth="1"/>
    <col min="14348" max="14348" width="9.85546875" style="22" customWidth="1"/>
    <col min="14349" max="14349" width="9.42578125" style="22" bestFit="1" customWidth="1"/>
    <col min="14350" max="14350" width="8.85546875" style="22" customWidth="1"/>
    <col min="14351" max="14351" width="9" style="22" customWidth="1"/>
    <col min="14352" max="14352" width="13" style="22" customWidth="1"/>
    <col min="14353" max="14353" width="14.85546875" style="22" bestFit="1" customWidth="1"/>
    <col min="14354" max="14592" width="9.140625" style="22"/>
    <col min="14593" max="14593" width="4.42578125" style="22" customWidth="1"/>
    <col min="14594" max="14594" width="10.140625" style="22" customWidth="1"/>
    <col min="14595" max="14595" width="42.28515625" style="22" customWidth="1"/>
    <col min="14596" max="14596" width="9.42578125" style="22" bestFit="1" customWidth="1"/>
    <col min="14597" max="14597" width="9.7109375" style="22" customWidth="1"/>
    <col min="14598" max="14599" width="8.42578125" style="22" customWidth="1"/>
    <col min="14600" max="14600" width="18.85546875" style="22" customWidth="1"/>
    <col min="14601" max="14601" width="6.7109375" style="22" customWidth="1"/>
    <col min="14602" max="14602" width="7.85546875" style="22" customWidth="1"/>
    <col min="14603" max="14603" width="6.85546875" style="22" customWidth="1"/>
    <col min="14604" max="14604" width="9.85546875" style="22" customWidth="1"/>
    <col min="14605" max="14605" width="9.42578125" style="22" bestFit="1" customWidth="1"/>
    <col min="14606" max="14606" width="8.85546875" style="22" customWidth="1"/>
    <col min="14607" max="14607" width="9" style="22" customWidth="1"/>
    <col min="14608" max="14608" width="13" style="22" customWidth="1"/>
    <col min="14609" max="14609" width="14.85546875" style="22" bestFit="1" customWidth="1"/>
    <col min="14610" max="14848" width="9.140625" style="22"/>
    <col min="14849" max="14849" width="4.42578125" style="22" customWidth="1"/>
    <col min="14850" max="14850" width="10.140625" style="22" customWidth="1"/>
    <col min="14851" max="14851" width="42.28515625" style="22" customWidth="1"/>
    <col min="14852" max="14852" width="9.42578125" style="22" bestFit="1" customWidth="1"/>
    <col min="14853" max="14853" width="9.7109375" style="22" customWidth="1"/>
    <col min="14854" max="14855" width="8.42578125" style="22" customWidth="1"/>
    <col min="14856" max="14856" width="18.85546875" style="22" customWidth="1"/>
    <col min="14857" max="14857" width="6.7109375" style="22" customWidth="1"/>
    <col min="14858" max="14858" width="7.85546875" style="22" customWidth="1"/>
    <col min="14859" max="14859" width="6.85546875" style="22" customWidth="1"/>
    <col min="14860" max="14860" width="9.85546875" style="22" customWidth="1"/>
    <col min="14861" max="14861" width="9.42578125" style="22" bestFit="1" customWidth="1"/>
    <col min="14862" max="14862" width="8.85546875" style="22" customWidth="1"/>
    <col min="14863" max="14863" width="9" style="22" customWidth="1"/>
    <col min="14864" max="14864" width="13" style="22" customWidth="1"/>
    <col min="14865" max="14865" width="14.85546875" style="22" bestFit="1" customWidth="1"/>
    <col min="14866" max="15104" width="9.140625" style="22"/>
    <col min="15105" max="15105" width="4.42578125" style="22" customWidth="1"/>
    <col min="15106" max="15106" width="10.140625" style="22" customWidth="1"/>
    <col min="15107" max="15107" width="42.28515625" style="22" customWidth="1"/>
    <col min="15108" max="15108" width="9.42578125" style="22" bestFit="1" customWidth="1"/>
    <col min="15109" max="15109" width="9.7109375" style="22" customWidth="1"/>
    <col min="15110" max="15111" width="8.42578125" style="22" customWidth="1"/>
    <col min="15112" max="15112" width="18.85546875" style="22" customWidth="1"/>
    <col min="15113" max="15113" width="6.7109375" style="22" customWidth="1"/>
    <col min="15114" max="15114" width="7.85546875" style="22" customWidth="1"/>
    <col min="15115" max="15115" width="6.85546875" style="22" customWidth="1"/>
    <col min="15116" max="15116" width="9.85546875" style="22" customWidth="1"/>
    <col min="15117" max="15117" width="9.42578125" style="22" bestFit="1" customWidth="1"/>
    <col min="15118" max="15118" width="8.85546875" style="22" customWidth="1"/>
    <col min="15119" max="15119" width="9" style="22" customWidth="1"/>
    <col min="15120" max="15120" width="13" style="22" customWidth="1"/>
    <col min="15121" max="15121" width="14.85546875" style="22" bestFit="1" customWidth="1"/>
    <col min="15122" max="15360" width="9.140625" style="22"/>
    <col min="15361" max="15361" width="4.42578125" style="22" customWidth="1"/>
    <col min="15362" max="15362" width="10.140625" style="22" customWidth="1"/>
    <col min="15363" max="15363" width="42.28515625" style="22" customWidth="1"/>
    <col min="15364" max="15364" width="9.42578125" style="22" bestFit="1" customWidth="1"/>
    <col min="15365" max="15365" width="9.7109375" style="22" customWidth="1"/>
    <col min="15366" max="15367" width="8.42578125" style="22" customWidth="1"/>
    <col min="15368" max="15368" width="18.85546875" style="22" customWidth="1"/>
    <col min="15369" max="15369" width="6.7109375" style="22" customWidth="1"/>
    <col min="15370" max="15370" width="7.85546875" style="22" customWidth="1"/>
    <col min="15371" max="15371" width="6.85546875" style="22" customWidth="1"/>
    <col min="15372" max="15372" width="9.85546875" style="22" customWidth="1"/>
    <col min="15373" max="15373" width="9.42578125" style="22" bestFit="1" customWidth="1"/>
    <col min="15374" max="15374" width="8.85546875" style="22" customWidth="1"/>
    <col min="15375" max="15375" width="9" style="22" customWidth="1"/>
    <col min="15376" max="15376" width="13" style="22" customWidth="1"/>
    <col min="15377" max="15377" width="14.85546875" style="22" bestFit="1" customWidth="1"/>
    <col min="15378" max="15616" width="9.140625" style="22"/>
    <col min="15617" max="15617" width="4.42578125" style="22" customWidth="1"/>
    <col min="15618" max="15618" width="10.140625" style="22" customWidth="1"/>
    <col min="15619" max="15619" width="42.28515625" style="22" customWidth="1"/>
    <col min="15620" max="15620" width="9.42578125" style="22" bestFit="1" customWidth="1"/>
    <col min="15621" max="15621" width="9.7109375" style="22" customWidth="1"/>
    <col min="15622" max="15623" width="8.42578125" style="22" customWidth="1"/>
    <col min="15624" max="15624" width="18.85546875" style="22" customWidth="1"/>
    <col min="15625" max="15625" width="6.7109375" style="22" customWidth="1"/>
    <col min="15626" max="15626" width="7.85546875" style="22" customWidth="1"/>
    <col min="15627" max="15627" width="6.85546875" style="22" customWidth="1"/>
    <col min="15628" max="15628" width="9.85546875" style="22" customWidth="1"/>
    <col min="15629" max="15629" width="9.42578125" style="22" bestFit="1" customWidth="1"/>
    <col min="15630" max="15630" width="8.85546875" style="22" customWidth="1"/>
    <col min="15631" max="15631" width="9" style="22" customWidth="1"/>
    <col min="15632" max="15632" width="13" style="22" customWidth="1"/>
    <col min="15633" max="15633" width="14.85546875" style="22" bestFit="1" customWidth="1"/>
    <col min="15634" max="15872" width="9.140625" style="22"/>
    <col min="15873" max="15873" width="4.42578125" style="22" customWidth="1"/>
    <col min="15874" max="15874" width="10.140625" style="22" customWidth="1"/>
    <col min="15875" max="15875" width="42.28515625" style="22" customWidth="1"/>
    <col min="15876" max="15876" width="9.42578125" style="22" bestFit="1" customWidth="1"/>
    <col min="15877" max="15877" width="9.7109375" style="22" customWidth="1"/>
    <col min="15878" max="15879" width="8.42578125" style="22" customWidth="1"/>
    <col min="15880" max="15880" width="18.85546875" style="22" customWidth="1"/>
    <col min="15881" max="15881" width="6.7109375" style="22" customWidth="1"/>
    <col min="15882" max="15882" width="7.85546875" style="22" customWidth="1"/>
    <col min="15883" max="15883" width="6.85546875" style="22" customWidth="1"/>
    <col min="15884" max="15884" width="9.85546875" style="22" customWidth="1"/>
    <col min="15885" max="15885" width="9.42578125" style="22" bestFit="1" customWidth="1"/>
    <col min="15886" max="15886" width="8.85546875" style="22" customWidth="1"/>
    <col min="15887" max="15887" width="9" style="22" customWidth="1"/>
    <col min="15888" max="15888" width="13" style="22" customWidth="1"/>
    <col min="15889" max="15889" width="14.85546875" style="22" bestFit="1" customWidth="1"/>
    <col min="15890" max="16128" width="9.140625" style="22"/>
    <col min="16129" max="16129" width="4.42578125" style="22" customWidth="1"/>
    <col min="16130" max="16130" width="10.140625" style="22" customWidth="1"/>
    <col min="16131" max="16131" width="42.28515625" style="22" customWidth="1"/>
    <col min="16132" max="16132" width="9.42578125" style="22" bestFit="1" customWidth="1"/>
    <col min="16133" max="16133" width="9.7109375" style="22" customWidth="1"/>
    <col min="16134" max="16135" width="8.42578125" style="22" customWidth="1"/>
    <col min="16136" max="16136" width="18.85546875" style="22" customWidth="1"/>
    <col min="16137" max="16137" width="6.7109375" style="22" customWidth="1"/>
    <col min="16138" max="16138" width="7.85546875" style="22" customWidth="1"/>
    <col min="16139" max="16139" width="6.85546875" style="22" customWidth="1"/>
    <col min="16140" max="16140" width="9.85546875" style="22" customWidth="1"/>
    <col min="16141" max="16141" width="9.42578125" style="22" bestFit="1" customWidth="1"/>
    <col min="16142" max="16142" width="8.85546875" style="22" customWidth="1"/>
    <col min="16143" max="16143" width="9" style="22" customWidth="1"/>
    <col min="16144" max="16144" width="13" style="22" customWidth="1"/>
    <col min="16145" max="16145" width="14.85546875" style="22" bestFit="1" customWidth="1"/>
    <col min="16146" max="16384" width="9.140625" style="22"/>
  </cols>
  <sheetData>
    <row r="1" spans="1:255" s="88" customFormat="1" ht="24.75" customHeight="1">
      <c r="A1" s="336" t="s">
        <v>190</v>
      </c>
      <c r="B1" s="336"/>
      <c r="C1" s="336"/>
      <c r="D1" s="336"/>
      <c r="E1" s="336"/>
      <c r="F1" s="336"/>
      <c r="G1" s="336"/>
      <c r="H1" s="336"/>
      <c r="I1" s="336"/>
      <c r="J1" s="336"/>
      <c r="K1" s="336"/>
      <c r="L1" s="336"/>
      <c r="M1" s="336"/>
      <c r="N1" s="336"/>
      <c r="O1" s="336"/>
      <c r="P1" s="336"/>
    </row>
    <row r="2" spans="1:255" s="88" customFormat="1" ht="9.75" customHeight="1">
      <c r="A2" s="81"/>
      <c r="B2" s="81"/>
      <c r="C2" s="81"/>
      <c r="D2" s="81"/>
      <c r="E2" s="81"/>
      <c r="F2" s="81"/>
      <c r="G2" s="81"/>
      <c r="H2" s="81"/>
      <c r="I2" s="81"/>
      <c r="J2" s="81"/>
      <c r="K2" s="81"/>
      <c r="L2" s="81"/>
      <c r="M2" s="81"/>
      <c r="N2" s="81"/>
      <c r="O2" s="81"/>
      <c r="P2" s="81"/>
    </row>
    <row r="3" spans="1:255" s="88" customFormat="1" ht="68.25" customHeight="1">
      <c r="A3" s="337" t="s">
        <v>191</v>
      </c>
      <c r="B3" s="337"/>
      <c r="C3" s="337"/>
      <c r="D3" s="337"/>
      <c r="E3" s="337"/>
      <c r="F3" s="337"/>
      <c r="G3" s="337"/>
      <c r="H3" s="337"/>
      <c r="I3" s="337"/>
      <c r="J3" s="337"/>
      <c r="K3" s="337"/>
      <c r="L3" s="337"/>
      <c r="M3" s="337"/>
      <c r="N3" s="337"/>
      <c r="O3" s="337"/>
      <c r="P3" s="337"/>
    </row>
    <row r="4" spans="1:255" s="88" customFormat="1" ht="24" customHeight="1">
      <c r="A4" s="338" t="s">
        <v>11</v>
      </c>
      <c r="B4" s="338"/>
      <c r="C4" s="338"/>
      <c r="D4" s="338"/>
      <c r="E4" s="338"/>
      <c r="F4" s="338"/>
      <c r="G4" s="338"/>
      <c r="H4" s="338"/>
      <c r="I4" s="338"/>
      <c r="J4" s="338"/>
      <c r="K4" s="338"/>
      <c r="L4" s="338"/>
      <c r="M4" s="338"/>
      <c r="N4" s="338"/>
      <c r="O4" s="338"/>
      <c r="P4" s="338"/>
    </row>
    <row r="5" spans="1:255" s="88" customFormat="1" ht="24" customHeight="1">
      <c r="A5" s="170"/>
      <c r="B5" s="170"/>
      <c r="C5" s="170"/>
      <c r="D5" s="170"/>
      <c r="E5" s="170"/>
      <c r="F5" s="170"/>
      <c r="G5" s="170"/>
      <c r="H5" s="170"/>
      <c r="I5" s="170"/>
      <c r="J5" s="170"/>
      <c r="K5" s="170"/>
      <c r="L5" s="170"/>
      <c r="M5" s="170"/>
      <c r="N5" s="170"/>
      <c r="O5" s="170"/>
      <c r="P5" s="170"/>
    </row>
    <row r="6" spans="1:255" s="18" customFormat="1" ht="16.5" customHeight="1">
      <c r="A6" s="339" t="s">
        <v>137</v>
      </c>
      <c r="B6" s="339"/>
      <c r="C6" s="339"/>
      <c r="D6" s="341" t="s">
        <v>139</v>
      </c>
      <c r="E6" s="341"/>
      <c r="F6" s="341"/>
      <c r="H6" s="159"/>
      <c r="I6" s="159"/>
      <c r="J6" s="342" t="s">
        <v>18</v>
      </c>
      <c r="K6" s="342"/>
      <c r="L6" s="342"/>
      <c r="M6" s="343">
        <f>P64</f>
        <v>3646.3864025220419</v>
      </c>
      <c r="N6" s="343"/>
      <c r="O6" s="344" t="s">
        <v>19</v>
      </c>
      <c r="P6" s="344"/>
      <c r="Q6" s="89"/>
    </row>
    <row r="7" spans="1:255" s="18" customFormat="1" ht="16.5" customHeight="1">
      <c r="A7" s="340"/>
      <c r="B7" s="340"/>
      <c r="C7" s="340"/>
      <c r="D7" s="345" t="s">
        <v>138</v>
      </c>
      <c r="E7" s="345"/>
      <c r="F7" s="345"/>
      <c r="H7" s="346"/>
      <c r="I7" s="346"/>
      <c r="J7" s="346"/>
      <c r="K7" s="346"/>
      <c r="L7" s="346"/>
      <c r="M7" s="347"/>
      <c r="N7" s="347"/>
      <c r="O7" s="348"/>
      <c r="P7" s="348"/>
      <c r="Q7" s="89"/>
      <c r="R7" s="90">
        <v>2.45844</v>
      </c>
    </row>
    <row r="8" spans="1:255" s="91" customFormat="1" ht="19.5" customHeight="1">
      <c r="A8" s="349" t="s">
        <v>20</v>
      </c>
      <c r="B8" s="350" t="s">
        <v>21</v>
      </c>
      <c r="C8" s="352" t="s">
        <v>22</v>
      </c>
      <c r="D8" s="351" t="s">
        <v>23</v>
      </c>
      <c r="E8" s="350" t="s">
        <v>24</v>
      </c>
      <c r="F8" s="350" t="s">
        <v>25</v>
      </c>
      <c r="G8" s="350" t="s">
        <v>26</v>
      </c>
      <c r="H8" s="353" t="s">
        <v>27</v>
      </c>
      <c r="I8" s="354"/>
      <c r="J8" s="354"/>
      <c r="K8" s="354"/>
      <c r="L8" s="354"/>
      <c r="M8" s="355"/>
      <c r="N8" s="350" t="s">
        <v>28</v>
      </c>
      <c r="O8" s="350" t="s">
        <v>29</v>
      </c>
      <c r="P8" s="351" t="s">
        <v>30</v>
      </c>
      <c r="R8" s="90">
        <v>3.0480999999999998</v>
      </c>
    </row>
    <row r="9" spans="1:255" s="91" customFormat="1" ht="148.5" customHeight="1">
      <c r="A9" s="349"/>
      <c r="B9" s="351"/>
      <c r="C9" s="352"/>
      <c r="D9" s="351"/>
      <c r="E9" s="351"/>
      <c r="F9" s="350"/>
      <c r="G9" s="350"/>
      <c r="H9" s="169" t="s">
        <v>31</v>
      </c>
      <c r="I9" s="166" t="s">
        <v>23</v>
      </c>
      <c r="J9" s="165" t="s">
        <v>32</v>
      </c>
      <c r="K9" s="20" t="s">
        <v>33</v>
      </c>
      <c r="L9" s="20" t="s">
        <v>34</v>
      </c>
      <c r="M9" s="154" t="s">
        <v>136</v>
      </c>
      <c r="N9" s="356"/>
      <c r="O9" s="356"/>
      <c r="P9" s="357"/>
    </row>
    <row r="10" spans="1:255" s="167" customFormat="1" ht="17.25">
      <c r="A10" s="168">
        <v>1</v>
      </c>
      <c r="B10" s="168">
        <v>2</v>
      </c>
      <c r="C10" s="168">
        <v>3</v>
      </c>
      <c r="D10" s="168">
        <v>4</v>
      </c>
      <c r="E10" s="168">
        <v>5</v>
      </c>
      <c r="F10" s="168">
        <v>6</v>
      </c>
      <c r="G10" s="168">
        <v>7</v>
      </c>
      <c r="H10" s="168">
        <v>8</v>
      </c>
      <c r="I10" s="168">
        <v>9</v>
      </c>
      <c r="J10" s="168">
        <v>10</v>
      </c>
      <c r="K10" s="168">
        <v>11</v>
      </c>
      <c r="L10" s="168">
        <v>12</v>
      </c>
      <c r="M10" s="168">
        <v>13</v>
      </c>
      <c r="N10" s="168">
        <v>14</v>
      </c>
      <c r="O10" s="168">
        <v>15</v>
      </c>
      <c r="P10" s="168">
        <v>16</v>
      </c>
    </row>
    <row r="11" spans="1:255" s="106" customFormat="1" ht="17.25">
      <c r="A11" s="358">
        <v>1</v>
      </c>
      <c r="B11" s="360" t="s">
        <v>193</v>
      </c>
      <c r="C11" s="361" t="s">
        <v>146</v>
      </c>
      <c r="D11" s="359" t="s">
        <v>7</v>
      </c>
      <c r="E11" s="363">
        <v>15.3</v>
      </c>
      <c r="F11" s="208">
        <v>0.186</v>
      </c>
      <c r="G11" s="208">
        <v>2.1999999999999999E-2</v>
      </c>
      <c r="H11" s="358" t="s">
        <v>0</v>
      </c>
      <c r="I11" s="358" t="s">
        <v>0</v>
      </c>
      <c r="J11" s="358" t="s">
        <v>0</v>
      </c>
      <c r="K11" s="358" t="s">
        <v>0</v>
      </c>
      <c r="L11" s="358" t="s">
        <v>0</v>
      </c>
      <c r="M11" s="358" t="s">
        <v>0</v>
      </c>
      <c r="N11" s="363">
        <f>F12+G12</f>
        <v>0.52432804</v>
      </c>
      <c r="O11" s="325">
        <f>N11</f>
        <v>0.52432804</v>
      </c>
      <c r="P11" s="325">
        <f>E11*O11</f>
        <v>8.0222190120000008</v>
      </c>
    </row>
    <row r="12" spans="1:255" s="106" customFormat="1" ht="17.25">
      <c r="A12" s="359"/>
      <c r="B12" s="360"/>
      <c r="C12" s="362"/>
      <c r="D12" s="321"/>
      <c r="E12" s="364"/>
      <c r="F12" s="160">
        <f>F11*$R$7</f>
        <v>0.45726983999999998</v>
      </c>
      <c r="G12" s="160">
        <f>G11*$R$8</f>
        <v>6.7058199999999998E-2</v>
      </c>
      <c r="H12" s="359"/>
      <c r="I12" s="359"/>
      <c r="J12" s="359"/>
      <c r="K12" s="359"/>
      <c r="L12" s="359"/>
      <c r="M12" s="359"/>
      <c r="N12" s="364"/>
      <c r="O12" s="325"/>
      <c r="P12" s="325"/>
    </row>
    <row r="13" spans="1:255" s="87" customFormat="1" ht="17.25">
      <c r="A13" s="321">
        <v>2</v>
      </c>
      <c r="B13" s="322" t="s">
        <v>147</v>
      </c>
      <c r="C13" s="323" t="s">
        <v>149</v>
      </c>
      <c r="D13" s="321" t="s">
        <v>7</v>
      </c>
      <c r="E13" s="305">
        <v>13</v>
      </c>
      <c r="F13" s="171">
        <v>0.76</v>
      </c>
      <c r="G13" s="156">
        <v>7.3999999999999996E-2</v>
      </c>
      <c r="H13" s="321" t="s">
        <v>0</v>
      </c>
      <c r="I13" s="321" t="s">
        <v>0</v>
      </c>
      <c r="J13" s="321" t="s">
        <v>0</v>
      </c>
      <c r="K13" s="321" t="s">
        <v>0</v>
      </c>
      <c r="L13" s="321" t="s">
        <v>0</v>
      </c>
      <c r="M13" s="321" t="s">
        <v>0</v>
      </c>
      <c r="N13" s="325">
        <f>F14+G14</f>
        <v>2.0939738000000001</v>
      </c>
      <c r="O13" s="315">
        <f>N13+N15</f>
        <v>2.8396101200000001</v>
      </c>
      <c r="P13" s="315">
        <f>E13*O13</f>
        <v>36.914931559999999</v>
      </c>
    </row>
    <row r="14" spans="1:255" s="87" customFormat="1" ht="17.25">
      <c r="A14" s="321"/>
      <c r="B14" s="321"/>
      <c r="C14" s="323"/>
      <c r="D14" s="321"/>
      <c r="E14" s="306"/>
      <c r="F14" s="160">
        <f>F13*$R$7</f>
        <v>1.8684144</v>
      </c>
      <c r="G14" s="160">
        <f>G13*$R$8</f>
        <v>0.22555939999999997</v>
      </c>
      <c r="H14" s="321"/>
      <c r="I14" s="321"/>
      <c r="J14" s="321"/>
      <c r="K14" s="321"/>
      <c r="L14" s="321"/>
      <c r="M14" s="321"/>
      <c r="N14" s="325"/>
      <c r="O14" s="326"/>
      <c r="P14" s="315"/>
    </row>
    <row r="15" spans="1:255" s="87" customFormat="1" ht="16.149999999999999" customHeight="1">
      <c r="A15" s="185"/>
      <c r="B15" s="185"/>
      <c r="C15" s="86"/>
      <c r="D15" s="185"/>
      <c r="E15" s="185"/>
      <c r="F15" s="185"/>
      <c r="G15" s="185"/>
      <c r="H15" s="163" t="s">
        <v>115</v>
      </c>
      <c r="I15" s="85" t="s">
        <v>6</v>
      </c>
      <c r="J15" s="155">
        <v>2.3800000000000002E-2</v>
      </c>
      <c r="K15" s="163"/>
      <c r="L15" s="186">
        <v>25.5</v>
      </c>
      <c r="M15" s="178">
        <f t="shared" ref="M15:M16" si="0">L15*J15*1.144</f>
        <v>0.69429359999999996</v>
      </c>
      <c r="N15" s="315">
        <f>M15+M16</f>
        <v>0.74563631999999991</v>
      </c>
      <c r="O15" s="326"/>
      <c r="P15" s="315"/>
    </row>
    <row r="16" spans="1:255" s="97" customFormat="1" ht="16.149999999999999" customHeight="1">
      <c r="A16" s="163"/>
      <c r="B16" s="163"/>
      <c r="C16" s="163"/>
      <c r="D16" s="163"/>
      <c r="E16" s="163"/>
      <c r="F16" s="163"/>
      <c r="G16" s="163"/>
      <c r="H16" s="187" t="s">
        <v>148</v>
      </c>
      <c r="I16" s="172" t="s">
        <v>7</v>
      </c>
      <c r="J16" s="155">
        <v>5.28E-2</v>
      </c>
      <c r="K16" s="163"/>
      <c r="L16" s="176">
        <v>0.85</v>
      </c>
      <c r="M16" s="178">
        <f t="shared" si="0"/>
        <v>5.1342719999999994E-2</v>
      </c>
      <c r="N16" s="326"/>
      <c r="O16" s="326"/>
      <c r="P16" s="315"/>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c r="IF16" s="87"/>
      <c r="IG16" s="87"/>
      <c r="IH16" s="87"/>
      <c r="II16" s="87"/>
      <c r="IJ16" s="87"/>
      <c r="IK16" s="87"/>
      <c r="IL16" s="87"/>
      <c r="IM16" s="87"/>
      <c r="IN16" s="87"/>
      <c r="IO16" s="87"/>
      <c r="IP16" s="87"/>
      <c r="IQ16" s="87"/>
      <c r="IR16" s="87"/>
      <c r="IS16" s="87"/>
      <c r="IT16" s="87"/>
      <c r="IU16" s="87"/>
    </row>
    <row r="17" spans="1:250" s="27" customFormat="1" ht="17.25">
      <c r="A17" s="365">
        <v>3</v>
      </c>
      <c r="B17" s="365" t="s">
        <v>150</v>
      </c>
      <c r="C17" s="366" t="s">
        <v>151</v>
      </c>
      <c r="D17" s="365" t="s">
        <v>114</v>
      </c>
      <c r="E17" s="367">
        <v>13.1</v>
      </c>
      <c r="F17" s="160">
        <f>59.2/100</f>
        <v>0.59200000000000008</v>
      </c>
      <c r="G17" s="21">
        <v>7.1000000000000004E-3</v>
      </c>
      <c r="H17" s="365" t="s">
        <v>0</v>
      </c>
      <c r="I17" s="365" t="s">
        <v>0</v>
      </c>
      <c r="J17" s="365" t="s">
        <v>0</v>
      </c>
      <c r="K17" s="365" t="s">
        <v>0</v>
      </c>
      <c r="L17" s="365" t="s">
        <v>0</v>
      </c>
      <c r="M17" s="365" t="s">
        <v>0</v>
      </c>
      <c r="N17" s="369">
        <f>F18+G18</f>
        <v>1.4770379900000001</v>
      </c>
      <c r="O17" s="369">
        <f>N17+N19</f>
        <v>9.7430671899999997</v>
      </c>
      <c r="P17" s="369">
        <f>E17*O17</f>
        <v>127.63418018899999</v>
      </c>
    </row>
    <row r="18" spans="1:250" s="27" customFormat="1" ht="40.5" customHeight="1">
      <c r="A18" s="328"/>
      <c r="B18" s="328"/>
      <c r="C18" s="335"/>
      <c r="D18" s="328"/>
      <c r="E18" s="368"/>
      <c r="F18" s="160">
        <f>F17*$R$7</f>
        <v>1.4553964800000001</v>
      </c>
      <c r="G18" s="160">
        <f>G17*$R$8</f>
        <v>2.1641509999999999E-2</v>
      </c>
      <c r="H18" s="328"/>
      <c r="I18" s="328"/>
      <c r="J18" s="328"/>
      <c r="K18" s="328"/>
      <c r="L18" s="328"/>
      <c r="M18" s="328"/>
      <c r="N18" s="330"/>
      <c r="O18" s="329"/>
      <c r="P18" s="329"/>
    </row>
    <row r="19" spans="1:250" s="27" customFormat="1" ht="16.5" customHeight="1">
      <c r="A19" s="188"/>
      <c r="B19" s="188"/>
      <c r="C19" s="189"/>
      <c r="D19" s="188"/>
      <c r="E19" s="190"/>
      <c r="F19" s="190"/>
      <c r="G19" s="190"/>
      <c r="H19" s="191" t="s">
        <v>152</v>
      </c>
      <c r="I19" s="162" t="s">
        <v>114</v>
      </c>
      <c r="J19" s="183">
        <v>1</v>
      </c>
      <c r="K19" s="162"/>
      <c r="L19" s="160">
        <v>5.75</v>
      </c>
      <c r="M19" s="175">
        <f>L19*J19*1.144</f>
        <v>6.5779999999999994</v>
      </c>
      <c r="N19" s="369">
        <f>M19+M20+M21</f>
        <v>8.2660292000000002</v>
      </c>
      <c r="O19" s="329"/>
      <c r="P19" s="329"/>
    </row>
    <row r="20" spans="1:250" s="27" customFormat="1" ht="16.5" customHeight="1">
      <c r="A20" s="188"/>
      <c r="B20" s="188"/>
      <c r="C20" s="189"/>
      <c r="D20" s="188"/>
      <c r="E20" s="190"/>
      <c r="F20" s="190"/>
      <c r="G20" s="190"/>
      <c r="H20" s="162" t="s">
        <v>16</v>
      </c>
      <c r="I20" s="162" t="s">
        <v>6</v>
      </c>
      <c r="J20" s="178">
        <f>5.9/100</f>
        <v>5.9000000000000004E-2</v>
      </c>
      <c r="K20" s="162"/>
      <c r="L20" s="21">
        <v>24.75</v>
      </c>
      <c r="M20" s="175">
        <f>L20*J20*1.144</f>
        <v>1.670526</v>
      </c>
      <c r="N20" s="329"/>
      <c r="O20" s="329"/>
      <c r="P20" s="329"/>
    </row>
    <row r="21" spans="1:250" s="27" customFormat="1" ht="16.5" customHeight="1">
      <c r="A21" s="188"/>
      <c r="B21" s="188"/>
      <c r="C21" s="189"/>
      <c r="D21" s="188"/>
      <c r="E21" s="190"/>
      <c r="F21" s="190"/>
      <c r="G21" s="190"/>
      <c r="H21" s="192" t="s">
        <v>153</v>
      </c>
      <c r="I21" s="162" t="s">
        <v>6</v>
      </c>
      <c r="J21" s="178">
        <v>5.9999999999999995E-4</v>
      </c>
      <c r="K21" s="162"/>
      <c r="L21" s="160">
        <v>25.5</v>
      </c>
      <c r="M21" s="175">
        <f>L21*J21*1.144</f>
        <v>1.7503199999999997E-2</v>
      </c>
      <c r="N21" s="330"/>
      <c r="O21" s="330"/>
      <c r="P21" s="330"/>
    </row>
    <row r="22" spans="1:250" s="27" customFormat="1" ht="17.25">
      <c r="A22" s="327">
        <v>4</v>
      </c>
      <c r="B22" s="332" t="s">
        <v>154</v>
      </c>
      <c r="C22" s="334" t="s">
        <v>157</v>
      </c>
      <c r="D22" s="321" t="s">
        <v>7</v>
      </c>
      <c r="E22" s="329">
        <v>13.5</v>
      </c>
      <c r="F22" s="193">
        <v>0.21199999999999999</v>
      </c>
      <c r="G22" s="193">
        <v>0.129</v>
      </c>
      <c r="H22" s="327" t="s">
        <v>0</v>
      </c>
      <c r="I22" s="327" t="s">
        <v>0</v>
      </c>
      <c r="J22" s="327" t="s">
        <v>0</v>
      </c>
      <c r="K22" s="327" t="s">
        <v>0</v>
      </c>
      <c r="L22" s="327" t="s">
        <v>0</v>
      </c>
      <c r="M22" s="327" t="s">
        <v>0</v>
      </c>
      <c r="N22" s="329">
        <f>F23+G23</f>
        <v>0.91439417999999995</v>
      </c>
      <c r="O22" s="331">
        <f>N22+N24</f>
        <v>5.0470111274999994</v>
      </c>
      <c r="P22" s="331">
        <f>E22*O22</f>
        <v>68.134650221249984</v>
      </c>
    </row>
    <row r="23" spans="1:250" s="27" customFormat="1" ht="31.5" customHeight="1">
      <c r="A23" s="328"/>
      <c r="B23" s="333"/>
      <c r="C23" s="335"/>
      <c r="D23" s="321"/>
      <c r="E23" s="330"/>
      <c r="F23" s="160">
        <f>F22*$R$7</f>
        <v>0.52118927999999998</v>
      </c>
      <c r="G23" s="160">
        <f>G22*$R$8</f>
        <v>0.39320489999999997</v>
      </c>
      <c r="H23" s="328"/>
      <c r="I23" s="328"/>
      <c r="J23" s="328"/>
      <c r="K23" s="328"/>
      <c r="L23" s="328"/>
      <c r="M23" s="328"/>
      <c r="N23" s="330"/>
      <c r="O23" s="331"/>
      <c r="P23" s="331"/>
    </row>
    <row r="24" spans="1:250" s="27" customFormat="1" ht="15.95" customHeight="1">
      <c r="A24" s="162"/>
      <c r="B24" s="162"/>
      <c r="C24" s="164"/>
      <c r="D24" s="162"/>
      <c r="E24" s="160"/>
      <c r="F24" s="161"/>
      <c r="G24" s="161"/>
      <c r="H24" s="162" t="s">
        <v>155</v>
      </c>
      <c r="I24" s="84" t="s">
        <v>7</v>
      </c>
      <c r="J24" s="183">
        <v>1</v>
      </c>
      <c r="K24" s="162"/>
      <c r="L24" s="21">
        <v>3.6339999999999999</v>
      </c>
      <c r="M24" s="194">
        <f>L24*J24*1.137</f>
        <v>4.1318580000000003</v>
      </c>
      <c r="N24" s="331">
        <f>M24+M25</f>
        <v>4.1326169474999999</v>
      </c>
      <c r="O24" s="331"/>
      <c r="P24" s="331"/>
    </row>
    <row r="25" spans="1:250" s="27" customFormat="1" ht="15.95" customHeight="1">
      <c r="A25" s="162"/>
      <c r="B25" s="162"/>
      <c r="C25" s="164"/>
      <c r="D25" s="162"/>
      <c r="E25" s="160"/>
      <c r="F25" s="161"/>
      <c r="G25" s="161"/>
      <c r="H25" s="162" t="s">
        <v>156</v>
      </c>
      <c r="I25" s="84" t="s">
        <v>6</v>
      </c>
      <c r="J25" s="21">
        <v>5.0000000000000001E-4</v>
      </c>
      <c r="K25" s="162"/>
      <c r="L25" s="195">
        <v>1.335</v>
      </c>
      <c r="M25" s="194">
        <f>L25*J25*1.137</f>
        <v>7.589475E-4</v>
      </c>
      <c r="N25" s="331"/>
      <c r="O25" s="331"/>
      <c r="P25" s="331"/>
    </row>
    <row r="26" spans="1:250" s="87" customFormat="1" ht="17.25">
      <c r="A26" s="321">
        <v>5</v>
      </c>
      <c r="B26" s="322" t="s">
        <v>116</v>
      </c>
      <c r="C26" s="323" t="s">
        <v>159</v>
      </c>
      <c r="D26" s="321" t="s">
        <v>7</v>
      </c>
      <c r="E26" s="325">
        <f>12.7+45.3</f>
        <v>58</v>
      </c>
      <c r="F26" s="171">
        <v>1.61</v>
      </c>
      <c r="G26" s="171">
        <v>0.05</v>
      </c>
      <c r="H26" s="321" t="s">
        <v>0</v>
      </c>
      <c r="I26" s="321" t="s">
        <v>0</v>
      </c>
      <c r="J26" s="321" t="s">
        <v>0</v>
      </c>
      <c r="K26" s="321" t="s">
        <v>0</v>
      </c>
      <c r="L26" s="321" t="s">
        <v>0</v>
      </c>
      <c r="M26" s="321" t="s">
        <v>0</v>
      </c>
      <c r="N26" s="325">
        <f>F27+G27</f>
        <v>4.1104934000000002</v>
      </c>
      <c r="O26" s="315">
        <f>N26+N28</f>
        <v>9.8978234</v>
      </c>
      <c r="P26" s="315">
        <f>E26*O26</f>
        <v>574.07375720000005</v>
      </c>
    </row>
    <row r="27" spans="1:250" s="87" customFormat="1" ht="54.75" customHeight="1">
      <c r="A27" s="321"/>
      <c r="B27" s="321"/>
      <c r="C27" s="323"/>
      <c r="D27" s="321"/>
      <c r="E27" s="325"/>
      <c r="F27" s="160">
        <f>F26*$R$7</f>
        <v>3.9580884000000003</v>
      </c>
      <c r="G27" s="160">
        <f>G26*$R$8</f>
        <v>0.15240500000000001</v>
      </c>
      <c r="H27" s="321"/>
      <c r="I27" s="321"/>
      <c r="J27" s="321"/>
      <c r="K27" s="321"/>
      <c r="L27" s="321"/>
      <c r="M27" s="321"/>
      <c r="N27" s="325"/>
      <c r="O27" s="315"/>
      <c r="P27" s="315"/>
    </row>
    <row r="28" spans="1:250" s="87" customFormat="1" ht="16.899999999999999" customHeight="1">
      <c r="A28" s="185"/>
      <c r="B28" s="185"/>
      <c r="C28" s="86"/>
      <c r="D28" s="185"/>
      <c r="E28" s="185"/>
      <c r="F28" s="185"/>
      <c r="G28" s="185"/>
      <c r="H28" s="163" t="s">
        <v>158</v>
      </c>
      <c r="I28" s="172" t="s">
        <v>7</v>
      </c>
      <c r="J28" s="153">
        <v>1</v>
      </c>
      <c r="K28" s="163"/>
      <c r="L28" s="155">
        <v>4.7</v>
      </c>
      <c r="M28" s="175">
        <f>L28*J28*1.137</f>
        <v>5.3439000000000005</v>
      </c>
      <c r="N28" s="315">
        <f>M28+M29</f>
        <v>5.7873300000000008</v>
      </c>
      <c r="O28" s="315"/>
      <c r="P28" s="315"/>
      <c r="IO28" s="97"/>
      <c r="IP28" s="97"/>
    </row>
    <row r="29" spans="1:250" s="97" customFormat="1" ht="16.5" customHeight="1">
      <c r="A29" s="163"/>
      <c r="B29" s="163"/>
      <c r="C29" s="163"/>
      <c r="D29" s="163"/>
      <c r="E29" s="163"/>
      <c r="F29" s="163"/>
      <c r="G29" s="163"/>
      <c r="H29" s="172" t="s">
        <v>117</v>
      </c>
      <c r="I29" s="172" t="s">
        <v>5</v>
      </c>
      <c r="J29" s="153">
        <v>5</v>
      </c>
      <c r="K29" s="163"/>
      <c r="L29" s="155">
        <v>7.8E-2</v>
      </c>
      <c r="M29" s="175">
        <f>L29*J29*1.137</f>
        <v>0.44343000000000005</v>
      </c>
      <c r="N29" s="326"/>
      <c r="O29" s="315"/>
      <c r="P29" s="315"/>
      <c r="IO29" s="87"/>
      <c r="IP29" s="87"/>
    </row>
    <row r="30" spans="1:250" s="87" customFormat="1" ht="17.25">
      <c r="A30" s="321">
        <v>6</v>
      </c>
      <c r="B30" s="322" t="s">
        <v>160</v>
      </c>
      <c r="C30" s="323" t="s">
        <v>161</v>
      </c>
      <c r="D30" s="321" t="s">
        <v>7</v>
      </c>
      <c r="E30" s="325">
        <v>9.4499999999999993</v>
      </c>
      <c r="F30" s="171">
        <v>1.34</v>
      </c>
      <c r="G30" s="171">
        <v>0.33</v>
      </c>
      <c r="H30" s="321" t="s">
        <v>0</v>
      </c>
      <c r="I30" s="321" t="s">
        <v>0</v>
      </c>
      <c r="J30" s="321" t="s">
        <v>0</v>
      </c>
      <c r="K30" s="321" t="s">
        <v>0</v>
      </c>
      <c r="L30" s="321" t="s">
        <v>0</v>
      </c>
      <c r="M30" s="321" t="s">
        <v>0</v>
      </c>
      <c r="N30" s="325">
        <f>F31+G31</f>
        <v>4.3001826000000003</v>
      </c>
      <c r="O30" s="315">
        <f>N30+N32</f>
        <v>46.628182599999995</v>
      </c>
      <c r="P30" s="315">
        <f>E30*O30</f>
        <v>440.63632556999994</v>
      </c>
    </row>
    <row r="31" spans="1:250" s="87" customFormat="1" ht="27" customHeight="1">
      <c r="A31" s="321"/>
      <c r="B31" s="321"/>
      <c r="C31" s="323"/>
      <c r="D31" s="321"/>
      <c r="E31" s="325"/>
      <c r="F31" s="160">
        <f>F30*$R$7</f>
        <v>3.2943096000000001</v>
      </c>
      <c r="G31" s="160">
        <f>G30*$R$8</f>
        <v>1.005873</v>
      </c>
      <c r="H31" s="321"/>
      <c r="I31" s="321"/>
      <c r="J31" s="321"/>
      <c r="K31" s="321"/>
      <c r="L31" s="321"/>
      <c r="M31" s="321"/>
      <c r="N31" s="325"/>
      <c r="O31" s="315"/>
      <c r="P31" s="315"/>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c r="EF31" s="97"/>
      <c r="EG31" s="97"/>
      <c r="EH31" s="97"/>
      <c r="EI31" s="97"/>
      <c r="EJ31" s="97"/>
      <c r="EK31" s="97"/>
      <c r="EL31" s="97"/>
      <c r="EM31" s="97"/>
      <c r="EN31" s="97"/>
      <c r="EO31" s="97"/>
      <c r="EP31" s="97"/>
      <c r="EQ31" s="97"/>
      <c r="ER31" s="97"/>
      <c r="ES31" s="97"/>
      <c r="ET31" s="97"/>
      <c r="EU31" s="97"/>
      <c r="EV31" s="97"/>
      <c r="EW31" s="97"/>
      <c r="EX31" s="97"/>
      <c r="EY31" s="97"/>
      <c r="EZ31" s="97"/>
      <c r="FA31" s="97"/>
      <c r="FB31" s="97"/>
      <c r="FC31" s="97"/>
      <c r="FD31" s="97"/>
      <c r="FE31" s="97"/>
      <c r="FF31" s="97"/>
      <c r="FG31" s="97"/>
      <c r="FH31" s="97"/>
      <c r="FI31" s="97"/>
      <c r="FJ31" s="97"/>
      <c r="FK31" s="97"/>
      <c r="FL31" s="97"/>
      <c r="FM31" s="97"/>
      <c r="FN31" s="97"/>
      <c r="FO31" s="97"/>
      <c r="FP31" s="97"/>
      <c r="FQ31" s="97"/>
      <c r="FR31" s="97"/>
      <c r="FS31" s="97"/>
      <c r="FT31" s="97"/>
      <c r="FU31" s="97"/>
      <c r="FV31" s="97"/>
      <c r="FW31" s="97"/>
      <c r="FX31" s="97"/>
      <c r="FY31" s="97"/>
      <c r="FZ31" s="97"/>
      <c r="GA31" s="97"/>
      <c r="GB31" s="97"/>
      <c r="GC31" s="97"/>
      <c r="GD31" s="97"/>
      <c r="GE31" s="97"/>
      <c r="GF31" s="97"/>
      <c r="GG31" s="97"/>
      <c r="GH31" s="97"/>
      <c r="GI31" s="97"/>
      <c r="GJ31" s="97"/>
      <c r="GK31" s="97"/>
      <c r="GL31" s="97"/>
      <c r="GM31" s="97"/>
      <c r="GN31" s="97"/>
      <c r="GO31" s="97"/>
      <c r="GP31" s="97"/>
      <c r="GQ31" s="97"/>
      <c r="GR31" s="97"/>
      <c r="GS31" s="97"/>
      <c r="GT31" s="97"/>
      <c r="GU31" s="97"/>
      <c r="GV31" s="97"/>
      <c r="GW31" s="97"/>
      <c r="GX31" s="97"/>
      <c r="GY31" s="97"/>
      <c r="GZ31" s="97"/>
      <c r="HA31" s="97"/>
      <c r="HB31" s="97"/>
      <c r="HC31" s="97"/>
      <c r="HD31" s="97"/>
      <c r="HE31" s="97"/>
      <c r="HF31" s="97"/>
      <c r="HG31" s="97"/>
      <c r="HH31" s="97"/>
      <c r="HI31" s="97"/>
      <c r="HJ31" s="97"/>
      <c r="HK31" s="97"/>
      <c r="HL31" s="97"/>
      <c r="HM31" s="97"/>
      <c r="HN31" s="97"/>
      <c r="HO31" s="97"/>
      <c r="HP31" s="97"/>
      <c r="HQ31" s="97"/>
      <c r="HR31" s="97"/>
      <c r="HS31" s="97"/>
      <c r="HT31" s="97"/>
      <c r="HU31" s="97"/>
      <c r="HV31" s="97"/>
      <c r="HW31" s="97"/>
      <c r="HX31" s="97"/>
      <c r="HY31" s="97"/>
      <c r="HZ31" s="97"/>
      <c r="IA31" s="97"/>
      <c r="IB31" s="97"/>
      <c r="IC31" s="97"/>
      <c r="ID31" s="97"/>
      <c r="IE31" s="97"/>
      <c r="IF31" s="97"/>
      <c r="IG31" s="97"/>
      <c r="IH31" s="97"/>
      <c r="II31" s="97"/>
      <c r="IJ31" s="97"/>
      <c r="IK31" s="97"/>
      <c r="IL31" s="97"/>
      <c r="IM31" s="97"/>
      <c r="IN31" s="97"/>
    </row>
    <row r="32" spans="1:250" s="87" customFormat="1" ht="17.25" customHeight="1">
      <c r="A32" s="185"/>
      <c r="B32" s="185"/>
      <c r="C32" s="86"/>
      <c r="D32" s="185"/>
      <c r="E32" s="185"/>
      <c r="F32" s="185"/>
      <c r="G32" s="185"/>
      <c r="H32" s="163" t="s">
        <v>122</v>
      </c>
      <c r="I32" s="85" t="s">
        <v>7</v>
      </c>
      <c r="J32" s="153">
        <v>1</v>
      </c>
      <c r="K32" s="163"/>
      <c r="L32" s="176">
        <v>37</v>
      </c>
      <c r="M32" s="178">
        <f t="shared" ref="M32" si="1">L32*J32*1.144</f>
        <v>42.327999999999996</v>
      </c>
      <c r="N32" s="176">
        <f>M32</f>
        <v>42.327999999999996</v>
      </c>
      <c r="O32" s="315"/>
      <c r="P32" s="315"/>
    </row>
    <row r="33" spans="1:228" s="196" customFormat="1" ht="17.25">
      <c r="A33" s="316">
        <v>7</v>
      </c>
      <c r="B33" s="317" t="s">
        <v>164</v>
      </c>
      <c r="C33" s="318" t="s">
        <v>165</v>
      </c>
      <c r="D33" s="316" t="s">
        <v>7</v>
      </c>
      <c r="E33" s="313">
        <v>169</v>
      </c>
      <c r="F33" s="171">
        <f>0.5*1.2</f>
        <v>0.6</v>
      </c>
      <c r="G33" s="171">
        <f>0.5*0.045</f>
        <v>2.2499999999999999E-2</v>
      </c>
      <c r="H33" s="310" t="s">
        <v>0</v>
      </c>
      <c r="I33" s="310" t="s">
        <v>0</v>
      </c>
      <c r="J33" s="310" t="s">
        <v>0</v>
      </c>
      <c r="K33" s="310" t="s">
        <v>0</v>
      </c>
      <c r="L33" s="310" t="s">
        <v>0</v>
      </c>
      <c r="M33" s="310" t="s">
        <v>0</v>
      </c>
      <c r="N33" s="314">
        <f>F34+G34</f>
        <v>1.1944382999999998</v>
      </c>
      <c r="O33" s="298">
        <f>N33+N35</f>
        <v>4.25393475</v>
      </c>
      <c r="P33" s="298">
        <f>E33*O33</f>
        <v>718.91497274999995</v>
      </c>
    </row>
    <row r="34" spans="1:228" s="196" customFormat="1" ht="40.5" customHeight="1">
      <c r="A34" s="300"/>
      <c r="B34" s="302"/>
      <c r="C34" s="319"/>
      <c r="D34" s="300"/>
      <c r="E34" s="313"/>
      <c r="F34" s="174">
        <f>F33*1.87651</f>
        <v>1.1259059999999999</v>
      </c>
      <c r="G34" s="174">
        <f>G33*3.04588</f>
        <v>6.853229999999999E-2</v>
      </c>
      <c r="H34" s="310"/>
      <c r="I34" s="310"/>
      <c r="J34" s="310"/>
      <c r="K34" s="310"/>
      <c r="L34" s="310"/>
      <c r="M34" s="310"/>
      <c r="N34" s="314"/>
      <c r="O34" s="298"/>
      <c r="P34" s="298"/>
    </row>
    <row r="35" spans="1:228" s="196" customFormat="1" ht="17.25" customHeight="1">
      <c r="A35" s="197"/>
      <c r="B35" s="197"/>
      <c r="C35" s="197"/>
      <c r="D35" s="197"/>
      <c r="E35" s="197"/>
      <c r="F35" s="197"/>
      <c r="G35" s="197"/>
      <c r="H35" s="184" t="s">
        <v>166</v>
      </c>
      <c r="I35" s="101" t="s">
        <v>7</v>
      </c>
      <c r="J35" s="186">
        <v>1.05</v>
      </c>
      <c r="K35" s="197"/>
      <c r="L35" s="155">
        <v>1.202</v>
      </c>
      <c r="M35" s="178">
        <f>L35*J35*1.137</f>
        <v>1.4350077000000001</v>
      </c>
      <c r="N35" s="298">
        <f>M35+M36+M37+M38</f>
        <v>3.0594964500000001</v>
      </c>
      <c r="O35" s="298"/>
      <c r="P35" s="298"/>
    </row>
    <row r="36" spans="1:228" s="196" customFormat="1" ht="18" customHeight="1">
      <c r="A36" s="184"/>
      <c r="B36" s="103"/>
      <c r="C36" s="197"/>
      <c r="D36" s="184"/>
      <c r="E36" s="198"/>
      <c r="F36" s="197"/>
      <c r="G36" s="197"/>
      <c r="H36" s="184" t="s">
        <v>121</v>
      </c>
      <c r="I36" s="101" t="s">
        <v>114</v>
      </c>
      <c r="J36" s="93">
        <v>2.5</v>
      </c>
      <c r="K36" s="197"/>
      <c r="L36" s="102">
        <f>1.15/4</f>
        <v>0.28749999999999998</v>
      </c>
      <c r="M36" s="178">
        <f>L36*J36*1.137</f>
        <v>0.81721874999999999</v>
      </c>
      <c r="N36" s="298"/>
      <c r="O36" s="298"/>
      <c r="P36" s="298"/>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row>
    <row r="37" spans="1:228" s="196" customFormat="1" ht="18" customHeight="1">
      <c r="A37" s="184"/>
      <c r="B37" s="103"/>
      <c r="C37" s="197"/>
      <c r="D37" s="184"/>
      <c r="E37" s="198"/>
      <c r="F37" s="197"/>
      <c r="G37" s="197"/>
      <c r="H37" s="184" t="s">
        <v>167</v>
      </c>
      <c r="I37" s="101" t="s">
        <v>1</v>
      </c>
      <c r="J37" s="93">
        <v>17</v>
      </c>
      <c r="K37" s="197"/>
      <c r="L37" s="186">
        <v>0.03</v>
      </c>
      <c r="M37" s="178">
        <f>L37*J37*1.137</f>
        <v>0.57987</v>
      </c>
      <c r="N37" s="298"/>
      <c r="O37" s="298"/>
      <c r="P37" s="298"/>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row>
    <row r="38" spans="1:228" s="196" customFormat="1" ht="18" customHeight="1">
      <c r="A38" s="184"/>
      <c r="B38" s="103"/>
      <c r="C38" s="197"/>
      <c r="D38" s="184"/>
      <c r="E38" s="198"/>
      <c r="F38" s="197"/>
      <c r="G38" s="197"/>
      <c r="H38" s="184" t="s">
        <v>168</v>
      </c>
      <c r="I38" s="199" t="s">
        <v>5</v>
      </c>
      <c r="J38" s="93">
        <v>0.5</v>
      </c>
      <c r="K38" s="197"/>
      <c r="L38" s="186">
        <v>0.4</v>
      </c>
      <c r="M38" s="178">
        <f>L38*J38*1.137</f>
        <v>0.22740000000000002</v>
      </c>
      <c r="N38" s="298"/>
      <c r="O38" s="298"/>
      <c r="P38" s="298"/>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row>
    <row r="39" spans="1:228" s="203" customFormat="1" ht="17.25">
      <c r="A39" s="310">
        <v>8</v>
      </c>
      <c r="B39" s="311" t="s">
        <v>169</v>
      </c>
      <c r="C39" s="312" t="s">
        <v>170</v>
      </c>
      <c r="D39" s="310" t="s">
        <v>7</v>
      </c>
      <c r="E39" s="313">
        <v>71.5</v>
      </c>
      <c r="F39" s="201">
        <f>1.57*0.2+0.58</f>
        <v>0.89400000000000002</v>
      </c>
      <c r="G39" s="201">
        <f>0.035*0.3+0.0039</f>
        <v>1.44E-2</v>
      </c>
      <c r="H39" s="310" t="s">
        <v>0</v>
      </c>
      <c r="I39" s="310" t="s">
        <v>0</v>
      </c>
      <c r="J39" s="310" t="s">
        <v>0</v>
      </c>
      <c r="K39" s="310" t="s">
        <v>0</v>
      </c>
      <c r="L39" s="310" t="s">
        <v>0</v>
      </c>
      <c r="M39" s="310" t="s">
        <v>0</v>
      </c>
      <c r="N39" s="314">
        <f>F40+G40</f>
        <v>2.2417380000000002</v>
      </c>
      <c r="O39" s="298">
        <f>N39+N41</f>
        <v>4.4683337999999955</v>
      </c>
      <c r="P39" s="298">
        <f>E39*O39</f>
        <v>319.48586669999969</v>
      </c>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2"/>
      <c r="AP39" s="202"/>
      <c r="AQ39" s="202"/>
      <c r="AR39" s="202"/>
      <c r="AS39" s="202"/>
      <c r="AT39" s="202"/>
      <c r="AU39" s="202"/>
      <c r="AV39" s="202"/>
      <c r="AW39" s="202"/>
      <c r="AX39" s="202"/>
      <c r="AY39" s="202"/>
      <c r="AZ39" s="202"/>
      <c r="BA39" s="202"/>
      <c r="BB39" s="202"/>
      <c r="BC39" s="202"/>
      <c r="BD39" s="202"/>
      <c r="BE39" s="202"/>
      <c r="BF39" s="202"/>
      <c r="BG39" s="202"/>
      <c r="BH39" s="202"/>
      <c r="BI39" s="202"/>
      <c r="BJ39" s="202"/>
      <c r="BK39" s="202"/>
      <c r="BL39" s="202"/>
      <c r="BM39" s="202"/>
      <c r="BN39" s="202"/>
      <c r="BO39" s="202"/>
      <c r="BP39" s="202"/>
      <c r="BQ39" s="202"/>
      <c r="BR39" s="202"/>
      <c r="BS39" s="202"/>
      <c r="BT39" s="202"/>
      <c r="BU39" s="202"/>
      <c r="BV39" s="202"/>
      <c r="BW39" s="202"/>
      <c r="BX39" s="202"/>
      <c r="BY39" s="202"/>
      <c r="BZ39" s="202"/>
      <c r="CA39" s="202"/>
      <c r="CB39" s="202"/>
      <c r="CC39" s="202"/>
      <c r="CD39" s="202"/>
      <c r="CE39" s="202"/>
      <c r="CF39" s="202"/>
      <c r="CG39" s="202"/>
      <c r="CH39" s="202"/>
      <c r="CI39" s="202"/>
      <c r="CJ39" s="202"/>
      <c r="CK39" s="202"/>
      <c r="CL39" s="202"/>
      <c r="CM39" s="202"/>
      <c r="CN39" s="202"/>
      <c r="CO39" s="202"/>
      <c r="CP39" s="202"/>
      <c r="CQ39" s="202"/>
      <c r="CR39" s="202"/>
      <c r="CS39" s="202"/>
      <c r="CT39" s="202"/>
      <c r="CU39" s="202"/>
      <c r="CV39" s="202"/>
      <c r="CW39" s="202"/>
      <c r="CX39" s="202"/>
      <c r="CY39" s="202"/>
      <c r="CZ39" s="202"/>
      <c r="DA39" s="202"/>
      <c r="DB39" s="202"/>
      <c r="DC39" s="202"/>
      <c r="DD39" s="202"/>
      <c r="DE39" s="202"/>
      <c r="DF39" s="202"/>
      <c r="DG39" s="202"/>
      <c r="DH39" s="202"/>
      <c r="DI39" s="202"/>
      <c r="DJ39" s="202"/>
      <c r="DK39" s="202"/>
      <c r="DL39" s="202"/>
      <c r="DM39" s="202"/>
      <c r="DN39" s="202"/>
      <c r="DO39" s="202"/>
      <c r="DP39" s="202"/>
      <c r="DQ39" s="202"/>
      <c r="DR39" s="202"/>
      <c r="DS39" s="202"/>
      <c r="DT39" s="202"/>
      <c r="DU39" s="202"/>
      <c r="DV39" s="202"/>
      <c r="DW39" s="202"/>
      <c r="DX39" s="202"/>
      <c r="DY39" s="202"/>
      <c r="DZ39" s="202"/>
      <c r="EA39" s="202"/>
      <c r="EB39" s="202"/>
      <c r="EC39" s="202"/>
      <c r="ED39" s="202"/>
      <c r="EE39" s="202"/>
      <c r="EF39" s="202"/>
      <c r="EG39" s="202"/>
      <c r="EH39" s="202"/>
      <c r="EI39" s="202"/>
      <c r="EJ39" s="202"/>
      <c r="EK39" s="202"/>
      <c r="EL39" s="202"/>
      <c r="EM39" s="202"/>
      <c r="EN39" s="202"/>
      <c r="EO39" s="202"/>
      <c r="EP39" s="202"/>
      <c r="EQ39" s="202"/>
      <c r="ER39" s="202"/>
      <c r="ES39" s="202"/>
      <c r="ET39" s="202"/>
      <c r="EU39" s="202"/>
      <c r="EV39" s="202"/>
      <c r="EW39" s="202"/>
      <c r="EX39" s="202"/>
      <c r="EY39" s="202"/>
      <c r="EZ39" s="202"/>
      <c r="FA39" s="202"/>
      <c r="FB39" s="202"/>
      <c r="FC39" s="202"/>
      <c r="FD39" s="202"/>
      <c r="FE39" s="202"/>
      <c r="FF39" s="202"/>
      <c r="FG39" s="202"/>
      <c r="FH39" s="202"/>
      <c r="FI39" s="202"/>
      <c r="FJ39" s="202"/>
      <c r="FK39" s="202"/>
      <c r="FL39" s="202"/>
      <c r="FM39" s="202"/>
      <c r="FN39" s="202"/>
      <c r="FO39" s="202"/>
      <c r="FP39" s="202"/>
      <c r="FQ39" s="202"/>
      <c r="FR39" s="202"/>
      <c r="FS39" s="202"/>
      <c r="FT39" s="202"/>
      <c r="FU39" s="202"/>
      <c r="FV39" s="202"/>
      <c r="FW39" s="202"/>
      <c r="FX39" s="202"/>
      <c r="FY39" s="202"/>
      <c r="FZ39" s="202"/>
      <c r="GA39" s="202"/>
      <c r="GB39" s="202"/>
      <c r="GC39" s="202"/>
      <c r="GD39" s="202"/>
      <c r="GE39" s="202"/>
      <c r="GF39" s="202"/>
      <c r="GG39" s="202"/>
      <c r="GH39" s="202"/>
      <c r="GI39" s="202"/>
      <c r="GJ39" s="202"/>
      <c r="GK39" s="202"/>
      <c r="GL39" s="202"/>
      <c r="GM39" s="202"/>
      <c r="GN39" s="202"/>
      <c r="GO39" s="202"/>
      <c r="GP39" s="202"/>
      <c r="GQ39" s="202"/>
      <c r="GR39" s="202"/>
      <c r="GS39" s="202"/>
      <c r="GT39" s="202"/>
      <c r="GU39" s="202"/>
      <c r="GV39" s="202"/>
      <c r="GW39" s="202"/>
      <c r="GX39" s="202"/>
      <c r="GY39" s="202"/>
      <c r="GZ39" s="202"/>
      <c r="HA39" s="202"/>
      <c r="HB39" s="202"/>
      <c r="HC39" s="202"/>
      <c r="HD39" s="202"/>
      <c r="HE39" s="202"/>
      <c r="HF39" s="202"/>
      <c r="HG39" s="202"/>
      <c r="HH39" s="202"/>
      <c r="HI39" s="202"/>
      <c r="HJ39" s="202"/>
      <c r="HK39" s="202"/>
      <c r="HL39" s="202"/>
      <c r="HM39" s="202"/>
      <c r="HN39" s="202"/>
      <c r="HO39" s="202"/>
    </row>
    <row r="40" spans="1:228" s="203" customFormat="1" ht="42.75" customHeight="1">
      <c r="A40" s="310"/>
      <c r="B40" s="311"/>
      <c r="C40" s="312"/>
      <c r="D40" s="310"/>
      <c r="E40" s="313"/>
      <c r="F40" s="160">
        <f>F39*$R$7</f>
        <v>2.1978453600000001</v>
      </c>
      <c r="G40" s="160">
        <f>G39*$R$8</f>
        <v>4.3892639999999997E-2</v>
      </c>
      <c r="H40" s="310"/>
      <c r="I40" s="310"/>
      <c r="J40" s="310"/>
      <c r="K40" s="310"/>
      <c r="L40" s="310"/>
      <c r="M40" s="310"/>
      <c r="N40" s="314"/>
      <c r="O40" s="298"/>
      <c r="P40" s="298"/>
    </row>
    <row r="41" spans="1:228" s="203" customFormat="1" ht="17.25" customHeight="1">
      <c r="A41" s="99"/>
      <c r="B41" s="99"/>
      <c r="C41" s="100"/>
      <c r="D41" s="99"/>
      <c r="E41" s="184"/>
      <c r="F41" s="99"/>
      <c r="G41" s="99"/>
      <c r="H41" s="184" t="s">
        <v>171</v>
      </c>
      <c r="I41" s="101" t="s">
        <v>7</v>
      </c>
      <c r="J41" s="186">
        <v>1.05</v>
      </c>
      <c r="K41" s="184"/>
      <c r="L41" s="102">
        <v>1.00583333333333</v>
      </c>
      <c r="M41" s="178">
        <f t="shared" ref="M41:M47" si="2">L41*J41*1.144</f>
        <v>1.208206999999996</v>
      </c>
      <c r="N41" s="298">
        <f>M41+M42+M43+M44+M45+M44+M45+M46+M47</f>
        <v>2.2265957999999952</v>
      </c>
      <c r="O41" s="298"/>
      <c r="P41" s="298"/>
    </row>
    <row r="42" spans="1:228" s="203" customFormat="1" ht="17.25" customHeight="1">
      <c r="A42" s="99"/>
      <c r="B42" s="99"/>
      <c r="C42" s="100"/>
      <c r="D42" s="99"/>
      <c r="E42" s="184"/>
      <c r="F42" s="99"/>
      <c r="G42" s="99"/>
      <c r="H42" s="184" t="s">
        <v>172</v>
      </c>
      <c r="I42" s="101" t="s">
        <v>114</v>
      </c>
      <c r="J42" s="186">
        <v>3.2</v>
      </c>
      <c r="K42" s="184"/>
      <c r="L42" s="102">
        <v>0.17</v>
      </c>
      <c r="M42" s="178">
        <f t="shared" si="2"/>
        <v>0.622336</v>
      </c>
      <c r="N42" s="298"/>
      <c r="O42" s="298"/>
      <c r="P42" s="298"/>
    </row>
    <row r="43" spans="1:228" s="203" customFormat="1" ht="17.25" customHeight="1">
      <c r="A43" s="99"/>
      <c r="B43" s="99"/>
      <c r="C43" s="100"/>
      <c r="D43" s="99"/>
      <c r="E43" s="184"/>
      <c r="F43" s="99"/>
      <c r="G43" s="99"/>
      <c r="H43" s="184" t="s">
        <v>173</v>
      </c>
      <c r="I43" s="101" t="s">
        <v>114</v>
      </c>
      <c r="J43" s="186">
        <v>0.4</v>
      </c>
      <c r="K43" s="184"/>
      <c r="L43" s="102">
        <v>0.18</v>
      </c>
      <c r="M43" s="178">
        <f t="shared" si="2"/>
        <v>8.2367999999999983E-2</v>
      </c>
      <c r="N43" s="298"/>
      <c r="O43" s="298"/>
      <c r="P43" s="298"/>
    </row>
    <row r="44" spans="1:228" s="203" customFormat="1" ht="17.25" customHeight="1">
      <c r="A44" s="99"/>
      <c r="B44" s="99"/>
      <c r="C44" s="100"/>
      <c r="D44" s="99"/>
      <c r="E44" s="184"/>
      <c r="F44" s="99"/>
      <c r="G44" s="99"/>
      <c r="H44" s="184" t="s">
        <v>167</v>
      </c>
      <c r="I44" s="101" t="s">
        <v>1</v>
      </c>
      <c r="J44" s="186">
        <v>17</v>
      </c>
      <c r="K44" s="184"/>
      <c r="L44" s="102">
        <v>5.0000000000000001E-3</v>
      </c>
      <c r="M44" s="178">
        <f t="shared" si="2"/>
        <v>9.7239999999999993E-2</v>
      </c>
      <c r="N44" s="298"/>
      <c r="O44" s="298"/>
      <c r="P44" s="298"/>
    </row>
    <row r="45" spans="1:228" s="203" customFormat="1" ht="17.25" customHeight="1">
      <c r="A45" s="99"/>
      <c r="B45" s="99"/>
      <c r="C45" s="100"/>
      <c r="D45" s="99"/>
      <c r="E45" s="184"/>
      <c r="F45" s="99"/>
      <c r="G45" s="99"/>
      <c r="H45" s="184" t="s">
        <v>174</v>
      </c>
      <c r="I45" s="101" t="s">
        <v>114</v>
      </c>
      <c r="J45" s="186">
        <v>1.7</v>
      </c>
      <c r="K45" s="184"/>
      <c r="L45" s="102">
        <v>0.02</v>
      </c>
      <c r="M45" s="178">
        <f t="shared" si="2"/>
        <v>3.8896E-2</v>
      </c>
      <c r="N45" s="298"/>
      <c r="O45" s="298"/>
      <c r="P45" s="298"/>
    </row>
    <row r="46" spans="1:228" s="203" customFormat="1" ht="17.25" customHeight="1">
      <c r="A46" s="99"/>
      <c r="B46" s="99"/>
      <c r="C46" s="100"/>
      <c r="D46" s="99"/>
      <c r="E46" s="184"/>
      <c r="F46" s="99"/>
      <c r="G46" s="99"/>
      <c r="H46" s="184" t="s">
        <v>175</v>
      </c>
      <c r="I46" s="101" t="s">
        <v>1</v>
      </c>
      <c r="J46" s="186">
        <v>1.3</v>
      </c>
      <c r="K46" s="184"/>
      <c r="L46" s="102">
        <v>0.02</v>
      </c>
      <c r="M46" s="178">
        <f t="shared" si="2"/>
        <v>2.9744E-2</v>
      </c>
      <c r="N46" s="298"/>
      <c r="O46" s="298"/>
      <c r="P46" s="298"/>
    </row>
    <row r="47" spans="1:228" s="203" customFormat="1" ht="17.25" customHeight="1">
      <c r="A47" s="99"/>
      <c r="B47" s="99"/>
      <c r="C47" s="100"/>
      <c r="D47" s="99"/>
      <c r="E47" s="184"/>
      <c r="F47" s="99"/>
      <c r="G47" s="99"/>
      <c r="H47" s="184" t="s">
        <v>176</v>
      </c>
      <c r="I47" s="101" t="s">
        <v>1</v>
      </c>
      <c r="J47" s="186">
        <v>0.6</v>
      </c>
      <c r="K47" s="184"/>
      <c r="L47" s="102">
        <v>1.7000000000000001E-2</v>
      </c>
      <c r="M47" s="178">
        <f t="shared" si="2"/>
        <v>1.16688E-2</v>
      </c>
      <c r="N47" s="298"/>
      <c r="O47" s="298"/>
      <c r="P47" s="298"/>
    </row>
    <row r="48" spans="1:228" s="87" customFormat="1" ht="17.25">
      <c r="A48" s="321">
        <v>9</v>
      </c>
      <c r="B48" s="322" t="s">
        <v>118</v>
      </c>
      <c r="C48" s="323" t="s">
        <v>17</v>
      </c>
      <c r="D48" s="321" t="s">
        <v>7</v>
      </c>
      <c r="E48" s="324">
        <f>E33</f>
        <v>169</v>
      </c>
      <c r="F48" s="156">
        <v>0.39700000000000002</v>
      </c>
      <c r="G48" s="171">
        <f>1/100</f>
        <v>0.01</v>
      </c>
      <c r="H48" s="321" t="s">
        <v>0</v>
      </c>
      <c r="I48" s="321" t="s">
        <v>0</v>
      </c>
      <c r="J48" s="321" t="s">
        <v>0</v>
      </c>
      <c r="K48" s="321" t="s">
        <v>0</v>
      </c>
      <c r="L48" s="321" t="s">
        <v>0</v>
      </c>
      <c r="M48" s="321" t="s">
        <v>0</v>
      </c>
      <c r="N48" s="325">
        <f>F49+G49</f>
        <v>1.00648168</v>
      </c>
      <c r="O48" s="320">
        <f>N48+N50</f>
        <v>2.3462457816666649</v>
      </c>
      <c r="P48" s="315">
        <f>E48*O48</f>
        <v>396.51553710166638</v>
      </c>
    </row>
    <row r="49" spans="1:246" s="87" customFormat="1" ht="21" customHeight="1">
      <c r="A49" s="321"/>
      <c r="B49" s="321"/>
      <c r="C49" s="323"/>
      <c r="D49" s="321"/>
      <c r="E49" s="324"/>
      <c r="F49" s="160">
        <f>F48*$R$7</f>
        <v>0.97600068000000006</v>
      </c>
      <c r="G49" s="160">
        <f>G48*$R$8</f>
        <v>3.0480999999999998E-2</v>
      </c>
      <c r="H49" s="321"/>
      <c r="I49" s="321"/>
      <c r="J49" s="321"/>
      <c r="K49" s="321"/>
      <c r="L49" s="321"/>
      <c r="M49" s="321"/>
      <c r="N49" s="325"/>
      <c r="O49" s="320"/>
      <c r="P49" s="315"/>
    </row>
    <row r="50" spans="1:246" s="87" customFormat="1" ht="17.25">
      <c r="A50" s="185"/>
      <c r="B50" s="185"/>
      <c r="C50" s="86"/>
      <c r="D50" s="185"/>
      <c r="E50" s="152"/>
      <c r="F50" s="185"/>
      <c r="G50" s="185"/>
      <c r="H50" s="92" t="s">
        <v>119</v>
      </c>
      <c r="I50" s="172" t="s">
        <v>5</v>
      </c>
      <c r="J50" s="176">
        <v>0.63</v>
      </c>
      <c r="K50" s="163"/>
      <c r="L50" s="155">
        <v>1.6203333333333301</v>
      </c>
      <c r="M50" s="178">
        <f>L50*J50*1.141</f>
        <v>1.1647442099999978</v>
      </c>
      <c r="N50" s="315">
        <f>M50+M51</f>
        <v>1.3397641016666648</v>
      </c>
      <c r="O50" s="320"/>
      <c r="P50" s="315"/>
    </row>
    <row r="51" spans="1:246" s="87" customFormat="1" ht="17.25">
      <c r="A51" s="185"/>
      <c r="B51" s="185"/>
      <c r="C51" s="86"/>
      <c r="D51" s="185"/>
      <c r="E51" s="152"/>
      <c r="F51" s="185"/>
      <c r="G51" s="185"/>
      <c r="H51" s="163" t="s">
        <v>120</v>
      </c>
      <c r="I51" s="172" t="s">
        <v>5</v>
      </c>
      <c r="J51" s="176">
        <v>0.79</v>
      </c>
      <c r="K51" s="163"/>
      <c r="L51" s="155">
        <v>0.19416666666666699</v>
      </c>
      <c r="M51" s="178">
        <f>L51*J51*1.141</f>
        <v>0.17501989166666695</v>
      </c>
      <c r="N51" s="315"/>
      <c r="O51" s="320"/>
      <c r="P51" s="315"/>
    </row>
    <row r="52" spans="1:246" s="87" customFormat="1" ht="17.25">
      <c r="A52" s="321">
        <v>10</v>
      </c>
      <c r="B52" s="322" t="s">
        <v>162</v>
      </c>
      <c r="C52" s="323" t="s">
        <v>163</v>
      </c>
      <c r="D52" s="321" t="s">
        <v>7</v>
      </c>
      <c r="E52" s="324">
        <f>E39</f>
        <v>71.5</v>
      </c>
      <c r="F52" s="156">
        <f>51.4/100</f>
        <v>0.51400000000000001</v>
      </c>
      <c r="G52" s="171">
        <f>1.2/100</f>
        <v>1.2E-2</v>
      </c>
      <c r="H52" s="321" t="s">
        <v>0</v>
      </c>
      <c r="I52" s="321" t="s">
        <v>0</v>
      </c>
      <c r="J52" s="321" t="s">
        <v>0</v>
      </c>
      <c r="K52" s="321" t="s">
        <v>0</v>
      </c>
      <c r="L52" s="321" t="s">
        <v>0</v>
      </c>
      <c r="M52" s="321" t="s">
        <v>0</v>
      </c>
      <c r="N52" s="325">
        <f>F53+G53</f>
        <v>1.3002153599999999</v>
      </c>
      <c r="O52" s="315">
        <f>N52+N54</f>
        <v>2.6435020666666644</v>
      </c>
      <c r="P52" s="315">
        <f>E52*O52</f>
        <v>189.0103977666665</v>
      </c>
    </row>
    <row r="53" spans="1:246" s="87" customFormat="1" ht="17.25">
      <c r="A53" s="321"/>
      <c r="B53" s="321"/>
      <c r="C53" s="323"/>
      <c r="D53" s="321"/>
      <c r="E53" s="324"/>
      <c r="F53" s="160">
        <f>F52*$R$7</f>
        <v>1.26363816</v>
      </c>
      <c r="G53" s="160">
        <f>G52*$R$8</f>
        <v>3.6577199999999997E-2</v>
      </c>
      <c r="H53" s="321"/>
      <c r="I53" s="321"/>
      <c r="J53" s="321"/>
      <c r="K53" s="321"/>
      <c r="L53" s="321"/>
      <c r="M53" s="321"/>
      <c r="N53" s="325"/>
      <c r="O53" s="315"/>
      <c r="P53" s="315"/>
    </row>
    <row r="54" spans="1:246" s="87" customFormat="1" ht="16.5" customHeight="1">
      <c r="A54" s="185"/>
      <c r="B54" s="185"/>
      <c r="C54" s="86"/>
      <c r="D54" s="185"/>
      <c r="E54" s="185"/>
      <c r="F54" s="185"/>
      <c r="G54" s="185"/>
      <c r="H54" s="92" t="s">
        <v>119</v>
      </c>
      <c r="I54" s="172" t="s">
        <v>5</v>
      </c>
      <c r="J54" s="176">
        <v>0.63</v>
      </c>
      <c r="K54" s="163"/>
      <c r="L54" s="155">
        <v>1.6203333333333301</v>
      </c>
      <c r="M54" s="178">
        <f t="shared" ref="M54:M55" si="3">L54*J54*1.144</f>
        <v>1.1678066399999976</v>
      </c>
      <c r="N54" s="315">
        <f>M54+M55</f>
        <v>1.3432867066666645</v>
      </c>
      <c r="O54" s="315"/>
      <c r="P54" s="315"/>
    </row>
    <row r="55" spans="1:246" s="87" customFormat="1" ht="16.5" customHeight="1">
      <c r="A55" s="185"/>
      <c r="B55" s="185"/>
      <c r="C55" s="86"/>
      <c r="D55" s="185"/>
      <c r="E55" s="185"/>
      <c r="F55" s="185"/>
      <c r="G55" s="185"/>
      <c r="H55" s="163" t="s">
        <v>120</v>
      </c>
      <c r="I55" s="172" t="s">
        <v>5</v>
      </c>
      <c r="J55" s="176">
        <v>0.79</v>
      </c>
      <c r="K55" s="163"/>
      <c r="L55" s="155">
        <v>0.19416666666666699</v>
      </c>
      <c r="M55" s="178">
        <f t="shared" si="3"/>
        <v>0.17548006666666696</v>
      </c>
      <c r="N55" s="315"/>
      <c r="O55" s="315"/>
      <c r="P55" s="315"/>
    </row>
    <row r="56" spans="1:246" s="98" customFormat="1" ht="17.25">
      <c r="A56" s="299">
        <v>11</v>
      </c>
      <c r="B56" s="301" t="s">
        <v>177</v>
      </c>
      <c r="C56" s="303" t="s">
        <v>178</v>
      </c>
      <c r="D56" s="299" t="s">
        <v>6</v>
      </c>
      <c r="E56" s="305">
        <f>4.1*0.2</f>
        <v>0.82</v>
      </c>
      <c r="F56" s="204">
        <v>1.87</v>
      </c>
      <c r="G56" s="204">
        <v>0.92</v>
      </c>
      <c r="H56" s="299" t="s">
        <v>0</v>
      </c>
      <c r="I56" s="299" t="s">
        <v>0</v>
      </c>
      <c r="J56" s="299" t="s">
        <v>0</v>
      </c>
      <c r="K56" s="299" t="s">
        <v>0</v>
      </c>
      <c r="L56" s="299" t="s">
        <v>0</v>
      </c>
      <c r="M56" s="299" t="s">
        <v>0</v>
      </c>
      <c r="N56" s="307">
        <f>F57+G57</f>
        <v>7.4015348000000003</v>
      </c>
      <c r="O56" s="293">
        <f>N56+N58</f>
        <v>24.473510355555561</v>
      </c>
      <c r="P56" s="293">
        <f>E56*O56</f>
        <v>20.06827849155556</v>
      </c>
    </row>
    <row r="57" spans="1:246" s="98" customFormat="1" ht="27.75" customHeight="1">
      <c r="A57" s="300"/>
      <c r="B57" s="302"/>
      <c r="C57" s="304"/>
      <c r="D57" s="300"/>
      <c r="E57" s="306"/>
      <c r="F57" s="160">
        <f>F56*$R$7</f>
        <v>4.5972828000000003</v>
      </c>
      <c r="G57" s="160">
        <f>G56*$R$8</f>
        <v>2.804252</v>
      </c>
      <c r="H57" s="300"/>
      <c r="I57" s="300"/>
      <c r="J57" s="300"/>
      <c r="K57" s="300"/>
      <c r="L57" s="300"/>
      <c r="M57" s="300"/>
      <c r="N57" s="308"/>
      <c r="O57" s="309"/>
      <c r="P57" s="293"/>
    </row>
    <row r="58" spans="1:246" s="98" customFormat="1" ht="17.25">
      <c r="A58" s="99"/>
      <c r="B58" s="99"/>
      <c r="C58" s="100"/>
      <c r="D58" s="99"/>
      <c r="E58" s="99"/>
      <c r="F58" s="99"/>
      <c r="G58" s="99"/>
      <c r="H58" s="163" t="s">
        <v>153</v>
      </c>
      <c r="I58" s="101" t="s">
        <v>6</v>
      </c>
      <c r="J58" s="186">
        <v>0.11</v>
      </c>
      <c r="K58" s="184"/>
      <c r="L58" s="186">
        <v>25.5</v>
      </c>
      <c r="M58" s="178">
        <f t="shared" ref="M58:M59" si="4">L58*J58*1.144</f>
        <v>3.20892</v>
      </c>
      <c r="N58" s="295">
        <f>M58+M59</f>
        <v>17.071975555555561</v>
      </c>
      <c r="O58" s="309"/>
      <c r="P58" s="293"/>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5"/>
      <c r="BR58" s="205"/>
      <c r="BS58" s="205"/>
      <c r="BT58" s="205"/>
      <c r="BU58" s="205"/>
      <c r="BV58" s="205"/>
      <c r="BW58" s="205"/>
      <c r="BX58" s="205"/>
      <c r="BY58" s="205"/>
      <c r="BZ58" s="205"/>
      <c r="CA58" s="205"/>
      <c r="CB58" s="205"/>
      <c r="CC58" s="205"/>
      <c r="CD58" s="205"/>
      <c r="CE58" s="205"/>
      <c r="CF58" s="205"/>
      <c r="CG58" s="205"/>
      <c r="CH58" s="205"/>
      <c r="CI58" s="205"/>
      <c r="CJ58" s="205"/>
      <c r="CK58" s="205"/>
      <c r="CL58" s="205"/>
      <c r="CM58" s="205"/>
      <c r="CN58" s="205"/>
      <c r="CO58" s="205"/>
      <c r="CP58" s="205"/>
      <c r="CQ58" s="205"/>
      <c r="CR58" s="205"/>
      <c r="CS58" s="205"/>
      <c r="CT58" s="205"/>
      <c r="CU58" s="205"/>
      <c r="CV58" s="205"/>
      <c r="CW58" s="205"/>
      <c r="CX58" s="205"/>
      <c r="CY58" s="205"/>
      <c r="CZ58" s="205"/>
      <c r="DA58" s="205"/>
      <c r="DB58" s="205"/>
      <c r="DC58" s="205"/>
      <c r="DD58" s="205"/>
      <c r="DE58" s="205"/>
      <c r="DF58" s="205"/>
      <c r="DG58" s="205"/>
      <c r="DH58" s="205"/>
      <c r="DI58" s="205"/>
      <c r="DJ58" s="205"/>
      <c r="DK58" s="205"/>
      <c r="DL58" s="205"/>
      <c r="DM58" s="205"/>
      <c r="DN58" s="205"/>
      <c r="DO58" s="205"/>
      <c r="DP58" s="205"/>
      <c r="DQ58" s="205"/>
      <c r="DR58" s="205"/>
      <c r="DS58" s="205"/>
      <c r="DT58" s="205"/>
      <c r="DU58" s="205"/>
      <c r="DV58" s="205"/>
      <c r="DW58" s="205"/>
      <c r="DX58" s="205"/>
      <c r="DY58" s="205"/>
      <c r="DZ58" s="205"/>
      <c r="EA58" s="205"/>
      <c r="EB58" s="205"/>
      <c r="EC58" s="205"/>
      <c r="ED58" s="205"/>
      <c r="EE58" s="205"/>
      <c r="EF58" s="205"/>
      <c r="EG58" s="205"/>
      <c r="EH58" s="205"/>
      <c r="EI58" s="205"/>
      <c r="EJ58" s="205"/>
      <c r="EK58" s="205"/>
      <c r="EL58" s="205"/>
      <c r="EM58" s="205"/>
      <c r="EN58" s="205"/>
      <c r="EO58" s="205"/>
      <c r="EP58" s="205"/>
      <c r="EQ58" s="205"/>
      <c r="ER58" s="205"/>
      <c r="ES58" s="205"/>
      <c r="ET58" s="205"/>
      <c r="EU58" s="205"/>
      <c r="EV58" s="205"/>
      <c r="EW58" s="205"/>
      <c r="EX58" s="205"/>
      <c r="EY58" s="205"/>
      <c r="EZ58" s="205"/>
      <c r="FA58" s="205"/>
      <c r="FB58" s="205"/>
      <c r="FC58" s="205"/>
      <c r="FD58" s="205"/>
      <c r="FE58" s="205"/>
      <c r="FF58" s="205"/>
      <c r="FG58" s="205"/>
      <c r="FH58" s="205"/>
      <c r="FI58" s="205"/>
      <c r="FJ58" s="205"/>
      <c r="FK58" s="205"/>
      <c r="FL58" s="205"/>
      <c r="FM58" s="205"/>
      <c r="FN58" s="205"/>
      <c r="FO58" s="205"/>
      <c r="FP58" s="205"/>
      <c r="FQ58" s="205"/>
      <c r="FR58" s="205"/>
      <c r="FS58" s="205"/>
      <c r="FT58" s="205"/>
      <c r="FU58" s="205"/>
      <c r="FV58" s="205"/>
      <c r="FW58" s="205"/>
      <c r="FX58" s="205"/>
      <c r="FY58" s="205"/>
      <c r="FZ58" s="205"/>
      <c r="GA58" s="205"/>
      <c r="GB58" s="205"/>
      <c r="GC58" s="205"/>
      <c r="GD58" s="205"/>
      <c r="GE58" s="205"/>
      <c r="GF58" s="205"/>
      <c r="GG58" s="205"/>
      <c r="GH58" s="205"/>
      <c r="GI58" s="205"/>
      <c r="GJ58" s="205"/>
      <c r="GK58" s="205"/>
      <c r="GL58" s="205"/>
      <c r="GM58" s="205"/>
      <c r="GN58" s="205"/>
      <c r="GO58" s="205"/>
      <c r="GP58" s="205"/>
      <c r="GQ58" s="205"/>
      <c r="GR58" s="205"/>
      <c r="GS58" s="205"/>
      <c r="GT58" s="205"/>
      <c r="GU58" s="205"/>
      <c r="GV58" s="205"/>
      <c r="GW58" s="205"/>
      <c r="GX58" s="205"/>
      <c r="GY58" s="205"/>
      <c r="GZ58" s="205"/>
      <c r="HA58" s="205"/>
      <c r="HB58" s="205"/>
      <c r="HC58" s="205"/>
      <c r="HD58" s="205"/>
      <c r="HE58" s="205"/>
      <c r="HF58" s="205"/>
      <c r="HG58" s="205"/>
      <c r="HH58" s="205"/>
      <c r="HI58" s="205"/>
      <c r="HJ58" s="205"/>
      <c r="HK58" s="205"/>
      <c r="HL58" s="205"/>
      <c r="HM58" s="205"/>
      <c r="HN58" s="205"/>
      <c r="HO58" s="205"/>
      <c r="HP58" s="205"/>
      <c r="HQ58" s="205"/>
      <c r="HR58" s="205"/>
      <c r="HS58" s="205"/>
      <c r="HT58" s="205"/>
      <c r="HU58" s="205"/>
      <c r="HV58" s="205"/>
      <c r="HW58" s="205"/>
      <c r="HX58" s="205"/>
      <c r="HY58" s="205"/>
      <c r="HZ58" s="205"/>
      <c r="IA58" s="205"/>
      <c r="IB58" s="205"/>
      <c r="IC58" s="205"/>
      <c r="ID58" s="205"/>
      <c r="IE58" s="205"/>
      <c r="IF58" s="205"/>
      <c r="IG58" s="205"/>
      <c r="IH58" s="205"/>
      <c r="II58" s="205"/>
      <c r="IJ58" s="205"/>
      <c r="IK58" s="205"/>
      <c r="IL58" s="205"/>
    </row>
    <row r="59" spans="1:246" s="98" customFormat="1" ht="17.25">
      <c r="A59" s="99"/>
      <c r="B59" s="99"/>
      <c r="C59" s="100"/>
      <c r="D59" s="99"/>
      <c r="E59" s="99"/>
      <c r="F59" s="99"/>
      <c r="G59" s="99"/>
      <c r="H59" s="184" t="s">
        <v>179</v>
      </c>
      <c r="I59" s="199" t="s">
        <v>1</v>
      </c>
      <c r="J59" s="93">
        <v>62.5</v>
      </c>
      <c r="K59" s="184"/>
      <c r="L59" s="186">
        <v>0.193888888888889</v>
      </c>
      <c r="M59" s="178">
        <f t="shared" si="4"/>
        <v>13.863055555555562</v>
      </c>
      <c r="N59" s="296"/>
      <c r="O59" s="296"/>
      <c r="P59" s="294"/>
    </row>
    <row r="60" spans="1:246" s="18" customFormat="1" ht="18" customHeight="1">
      <c r="A60" s="79"/>
      <c r="B60" s="79"/>
      <c r="C60" s="94" t="s">
        <v>100</v>
      </c>
      <c r="D60" s="95" t="s">
        <v>97</v>
      </c>
      <c r="E60" s="79"/>
      <c r="F60" s="79"/>
      <c r="G60" s="79"/>
      <c r="H60" s="79"/>
      <c r="I60" s="79"/>
      <c r="J60" s="173"/>
      <c r="K60" s="173"/>
      <c r="L60" s="173"/>
      <c r="M60" s="173"/>
      <c r="N60" s="173"/>
      <c r="O60" s="173"/>
      <c r="P60" s="80">
        <f>SUM(P11:P59)</f>
        <v>2899.411116562138</v>
      </c>
    </row>
    <row r="61" spans="1:246" s="18" customFormat="1" ht="18" customHeight="1">
      <c r="A61" s="79"/>
      <c r="B61" s="79"/>
      <c r="C61" s="96" t="s">
        <v>98</v>
      </c>
      <c r="D61" s="95" t="s">
        <v>97</v>
      </c>
      <c r="E61" s="79"/>
      <c r="F61" s="79"/>
      <c r="G61" s="79"/>
      <c r="H61" s="79"/>
      <c r="I61" s="79"/>
      <c r="J61" s="173"/>
      <c r="K61" s="173"/>
      <c r="L61" s="173"/>
      <c r="M61" s="173"/>
      <c r="N61" s="173"/>
      <c r="O61" s="173"/>
      <c r="P61" s="80">
        <f>P60*0.133</f>
        <v>385.62167850276438</v>
      </c>
    </row>
    <row r="62" spans="1:246" s="18" customFormat="1" ht="18" customHeight="1">
      <c r="A62" s="79"/>
      <c r="B62" s="79"/>
      <c r="C62" s="96" t="s">
        <v>94</v>
      </c>
      <c r="D62" s="95" t="s">
        <v>97</v>
      </c>
      <c r="E62" s="79"/>
      <c r="F62" s="79"/>
      <c r="G62" s="79"/>
      <c r="H62" s="79"/>
      <c r="I62" s="79"/>
      <c r="J62" s="173"/>
      <c r="K62" s="173"/>
      <c r="L62" s="173"/>
      <c r="M62" s="173"/>
      <c r="N62" s="173"/>
      <c r="O62" s="173"/>
      <c r="P62" s="80">
        <f>SUM(P60:P61)</f>
        <v>3285.0327950649025</v>
      </c>
    </row>
    <row r="63" spans="1:246" s="18" customFormat="1" ht="18" customHeight="1">
      <c r="A63" s="79"/>
      <c r="B63" s="79"/>
      <c r="C63" s="96" t="s">
        <v>99</v>
      </c>
      <c r="D63" s="95" t="s">
        <v>97</v>
      </c>
      <c r="E63" s="79"/>
      <c r="F63" s="79"/>
      <c r="G63" s="79"/>
      <c r="H63" s="79"/>
      <c r="I63" s="79"/>
      <c r="J63" s="173"/>
      <c r="K63" s="173"/>
      <c r="L63" s="173"/>
      <c r="M63" s="173"/>
      <c r="N63" s="173"/>
      <c r="O63" s="173"/>
      <c r="P63" s="80">
        <f>P62*0.11</f>
        <v>361.35360745713928</v>
      </c>
    </row>
    <row r="64" spans="1:246" s="18" customFormat="1" ht="18" customHeight="1">
      <c r="A64" s="79"/>
      <c r="B64" s="79"/>
      <c r="C64" s="96" t="s">
        <v>94</v>
      </c>
      <c r="D64" s="95" t="s">
        <v>97</v>
      </c>
      <c r="E64" s="79"/>
      <c r="F64" s="79"/>
      <c r="G64" s="79"/>
      <c r="H64" s="79"/>
      <c r="I64" s="79"/>
      <c r="J64" s="173"/>
      <c r="K64" s="173"/>
      <c r="L64" s="173"/>
      <c r="M64" s="173"/>
      <c r="N64" s="173"/>
      <c r="O64" s="173"/>
      <c r="P64" s="80">
        <f>SUM(P62:P63)</f>
        <v>3646.3864025220419</v>
      </c>
    </row>
    <row r="65" spans="3:11" s="206" customFormat="1" ht="17.25">
      <c r="C65" s="207"/>
      <c r="D65" s="297" t="s">
        <v>188</v>
      </c>
      <c r="E65" s="297"/>
      <c r="F65" s="297"/>
      <c r="G65" s="297"/>
      <c r="H65" s="297"/>
      <c r="I65" s="297"/>
      <c r="J65" s="297"/>
      <c r="K65" s="297"/>
    </row>
    <row r="66" spans="3:11" s="206" customFormat="1">
      <c r="C66" s="207"/>
    </row>
  </sheetData>
  <mergeCells count="187">
    <mergeCell ref="P17:P21"/>
    <mergeCell ref="N19:N21"/>
    <mergeCell ref="I17:I18"/>
    <mergeCell ref="J17:J18"/>
    <mergeCell ref="K17:K18"/>
    <mergeCell ref="L17:L18"/>
    <mergeCell ref="M17:M18"/>
    <mergeCell ref="N17:N18"/>
    <mergeCell ref="H17:H18"/>
    <mergeCell ref="L13:L14"/>
    <mergeCell ref="M13:M14"/>
    <mergeCell ref="N13:N14"/>
    <mergeCell ref="O13:O16"/>
    <mergeCell ref="A17:A18"/>
    <mergeCell ref="B17:B18"/>
    <mergeCell ref="C17:C18"/>
    <mergeCell ref="D17:D18"/>
    <mergeCell ref="E17:E18"/>
    <mergeCell ref="O17:O21"/>
    <mergeCell ref="P13:P16"/>
    <mergeCell ref="N15:N16"/>
    <mergeCell ref="A13:A14"/>
    <mergeCell ref="B13:B14"/>
    <mergeCell ref="C13:C14"/>
    <mergeCell ref="D13:D14"/>
    <mergeCell ref="E13:E14"/>
    <mergeCell ref="H13:H14"/>
    <mergeCell ref="I13:I14"/>
    <mergeCell ref="J13:J14"/>
    <mergeCell ref="K13:K14"/>
    <mergeCell ref="O8:O9"/>
    <mergeCell ref="P8:P9"/>
    <mergeCell ref="A11:A12"/>
    <mergeCell ref="B11:B12"/>
    <mergeCell ref="C11:C12"/>
    <mergeCell ref="D11:D12"/>
    <mergeCell ref="E11:E12"/>
    <mergeCell ref="H11:H12"/>
    <mergeCell ref="O11:O12"/>
    <mergeCell ref="P11:P12"/>
    <mergeCell ref="I11:I12"/>
    <mergeCell ref="J11:J12"/>
    <mergeCell ref="K11:K12"/>
    <mergeCell ref="L11:L12"/>
    <mergeCell ref="M11:M12"/>
    <mergeCell ref="N11:N12"/>
    <mergeCell ref="A8:A9"/>
    <mergeCell ref="B8:B9"/>
    <mergeCell ref="C8:C9"/>
    <mergeCell ref="D8:D9"/>
    <mergeCell ref="E8:E9"/>
    <mergeCell ref="F8:F9"/>
    <mergeCell ref="G8:G9"/>
    <mergeCell ref="H8:M8"/>
    <mergeCell ref="N8:N9"/>
    <mergeCell ref="A1:P1"/>
    <mergeCell ref="A3:P3"/>
    <mergeCell ref="A4:P4"/>
    <mergeCell ref="A6:C7"/>
    <mergeCell ref="D6:F6"/>
    <mergeCell ref="J6:L6"/>
    <mergeCell ref="M6:N6"/>
    <mergeCell ref="O6:P6"/>
    <mergeCell ref="D7:F7"/>
    <mergeCell ref="H7:L7"/>
    <mergeCell ref="M7:N7"/>
    <mergeCell ref="O7:P7"/>
    <mergeCell ref="A26:A27"/>
    <mergeCell ref="B26:B27"/>
    <mergeCell ref="C26:C27"/>
    <mergeCell ref="D26:D27"/>
    <mergeCell ref="E26:E27"/>
    <mergeCell ref="M22:M23"/>
    <mergeCell ref="N22:N23"/>
    <mergeCell ref="O22:O25"/>
    <mergeCell ref="P22:P25"/>
    <mergeCell ref="N24:N25"/>
    <mergeCell ref="H22:H23"/>
    <mergeCell ref="I22:I23"/>
    <mergeCell ref="J22:J23"/>
    <mergeCell ref="K22:K23"/>
    <mergeCell ref="L22:L23"/>
    <mergeCell ref="A22:A23"/>
    <mergeCell ref="B22:B23"/>
    <mergeCell ref="C22:C23"/>
    <mergeCell ref="D22:D23"/>
    <mergeCell ref="E22:E23"/>
    <mergeCell ref="D30:D31"/>
    <mergeCell ref="E30:E31"/>
    <mergeCell ref="M26:M27"/>
    <mergeCell ref="N26:N27"/>
    <mergeCell ref="O26:O29"/>
    <mergeCell ref="P26:P29"/>
    <mergeCell ref="N28:N29"/>
    <mergeCell ref="H26:H27"/>
    <mergeCell ref="I26:I27"/>
    <mergeCell ref="J26:J27"/>
    <mergeCell ref="K26:K27"/>
    <mergeCell ref="L26:L27"/>
    <mergeCell ref="M30:M31"/>
    <mergeCell ref="N30:N31"/>
    <mergeCell ref="O30:O32"/>
    <mergeCell ref="P30:P32"/>
    <mergeCell ref="A48:A49"/>
    <mergeCell ref="B48:B49"/>
    <mergeCell ref="C48:C49"/>
    <mergeCell ref="D48:D49"/>
    <mergeCell ref="E48:E49"/>
    <mergeCell ref="H48:H49"/>
    <mergeCell ref="I48:I49"/>
    <mergeCell ref="J48:J49"/>
    <mergeCell ref="K48:K49"/>
    <mergeCell ref="L48:L49"/>
    <mergeCell ref="M48:M49"/>
    <mergeCell ref="N48:N49"/>
    <mergeCell ref="H30:H31"/>
    <mergeCell ref="I30:I31"/>
    <mergeCell ref="J30:J31"/>
    <mergeCell ref="K30:K31"/>
    <mergeCell ref="L30:L31"/>
    <mergeCell ref="A30:A31"/>
    <mergeCell ref="B30:B31"/>
    <mergeCell ref="C30:C31"/>
    <mergeCell ref="L33:L34"/>
    <mergeCell ref="M33:M34"/>
    <mergeCell ref="N33:N34"/>
    <mergeCell ref="O33:O38"/>
    <mergeCell ref="P33:P38"/>
    <mergeCell ref="O48:O51"/>
    <mergeCell ref="P48:P51"/>
    <mergeCell ref="N50:N51"/>
    <mergeCell ref="A52:A53"/>
    <mergeCell ref="B52:B53"/>
    <mergeCell ref="C52:C53"/>
    <mergeCell ref="D52:D53"/>
    <mergeCell ref="E52:E53"/>
    <mergeCell ref="H52:H53"/>
    <mergeCell ref="I52:I53"/>
    <mergeCell ref="J52:J53"/>
    <mergeCell ref="K52:K53"/>
    <mergeCell ref="L52:L53"/>
    <mergeCell ref="M52:M53"/>
    <mergeCell ref="N52:N53"/>
    <mergeCell ref="O52:O55"/>
    <mergeCell ref="A33:A34"/>
    <mergeCell ref="B33:B34"/>
    <mergeCell ref="C33:C34"/>
    <mergeCell ref="D33:D34"/>
    <mergeCell ref="E33:E34"/>
    <mergeCell ref="H33:H34"/>
    <mergeCell ref="I33:I34"/>
    <mergeCell ref="J33:J34"/>
    <mergeCell ref="K33:K34"/>
    <mergeCell ref="N35:N38"/>
    <mergeCell ref="A39:A40"/>
    <mergeCell ref="B39:B40"/>
    <mergeCell ref="C39:C40"/>
    <mergeCell ref="D39:D40"/>
    <mergeCell ref="E39:E40"/>
    <mergeCell ref="H39:H40"/>
    <mergeCell ref="I39:I40"/>
    <mergeCell ref="J39:J40"/>
    <mergeCell ref="K39:K40"/>
    <mergeCell ref="L39:L40"/>
    <mergeCell ref="M39:M40"/>
    <mergeCell ref="N39:N40"/>
    <mergeCell ref="P56:P59"/>
    <mergeCell ref="N58:N59"/>
    <mergeCell ref="D65:K65"/>
    <mergeCell ref="O39:O47"/>
    <mergeCell ref="P39:P47"/>
    <mergeCell ref="N41:N47"/>
    <mergeCell ref="A56:A57"/>
    <mergeCell ref="B56:B57"/>
    <mergeCell ref="C56:C57"/>
    <mergeCell ref="D56:D57"/>
    <mergeCell ref="E56:E57"/>
    <mergeCell ref="H56:H57"/>
    <mergeCell ref="I56:I57"/>
    <mergeCell ref="J56:J57"/>
    <mergeCell ref="K56:K57"/>
    <mergeCell ref="L56:L57"/>
    <mergeCell ref="M56:M57"/>
    <mergeCell ref="N56:N57"/>
    <mergeCell ref="O56:O59"/>
    <mergeCell ref="P52:P55"/>
    <mergeCell ref="N54:N55"/>
  </mergeCells>
  <printOptions horizontalCentered="1"/>
  <pageMargins left="0.1" right="0.1" top="0.98425196850393704" bottom="0.15" header="0.511811023622047" footer="0.511811023622047"/>
  <pageSetup paperSize="9" scale="71" orientation="landscape" r:id="rId1"/>
  <headerFooter alignWithMargins="0"/>
  <rowBreaks count="2" manualBreakCount="2">
    <brk id="25" max="15" man="1"/>
    <brk id="55" max="15" man="1"/>
  </rowBreaks>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O64"/>
  <sheetViews>
    <sheetView view="pageBreakPreview" topLeftCell="A26" zoomScale="70" zoomScaleNormal="70" zoomScaleSheetLayoutView="70" workbookViewId="0">
      <selection activeCell="M59" sqref="M59"/>
    </sheetView>
  </sheetViews>
  <sheetFormatPr defaultRowHeight="12.75"/>
  <cols>
    <col min="1" max="1" width="5.7109375" style="1" customWidth="1"/>
    <col min="2" max="2" width="10.140625" style="1" customWidth="1"/>
    <col min="3" max="3" width="42.28515625" style="2" customWidth="1"/>
    <col min="4" max="4" width="10.7109375" style="1" customWidth="1"/>
    <col min="5" max="5" width="10.5703125" style="1" customWidth="1"/>
    <col min="6" max="7" width="9" style="1" customWidth="1"/>
    <col min="8" max="8" width="18.85546875" style="1" customWidth="1"/>
    <col min="9" max="9" width="6.7109375" style="1" customWidth="1"/>
    <col min="10" max="10" width="8.7109375" style="1" customWidth="1"/>
    <col min="11" max="11" width="6.85546875" style="1" customWidth="1"/>
    <col min="12" max="12" width="14.140625" style="1" customWidth="1"/>
    <col min="13" max="13" width="12.7109375" style="1" customWidth="1"/>
    <col min="14" max="14" width="11.85546875" style="1" customWidth="1"/>
    <col min="15" max="15" width="11.7109375" style="1" customWidth="1"/>
    <col min="16" max="16" width="13" style="1" customWidth="1"/>
    <col min="17" max="17" width="14.85546875" style="1" bestFit="1" customWidth="1"/>
    <col min="18" max="256" width="9.140625" style="1"/>
    <col min="257" max="257" width="4.42578125" style="1" customWidth="1"/>
    <col min="258" max="258" width="10.140625" style="1" customWidth="1"/>
    <col min="259" max="259" width="42.28515625" style="1" customWidth="1"/>
    <col min="260" max="260" width="9.42578125" style="1" bestFit="1" customWidth="1"/>
    <col min="261" max="261" width="9.7109375" style="1" customWidth="1"/>
    <col min="262" max="263" width="8.42578125" style="1" customWidth="1"/>
    <col min="264" max="264" width="18.85546875" style="1" customWidth="1"/>
    <col min="265" max="265" width="6.7109375" style="1" customWidth="1"/>
    <col min="266" max="266" width="7.85546875" style="1" customWidth="1"/>
    <col min="267" max="267" width="6.85546875" style="1" customWidth="1"/>
    <col min="268" max="268" width="9.85546875" style="1" customWidth="1"/>
    <col min="269" max="269" width="9.42578125" style="1" bestFit="1" customWidth="1"/>
    <col min="270" max="270" width="8.85546875" style="1" customWidth="1"/>
    <col min="271" max="271" width="9" style="1" customWidth="1"/>
    <col min="272" max="272" width="13" style="1" customWidth="1"/>
    <col min="273" max="273" width="14.85546875" style="1" bestFit="1" customWidth="1"/>
    <col min="274" max="512" width="9.140625" style="1"/>
    <col min="513" max="513" width="4.42578125" style="1" customWidth="1"/>
    <col min="514" max="514" width="10.140625" style="1" customWidth="1"/>
    <col min="515" max="515" width="42.28515625" style="1" customWidth="1"/>
    <col min="516" max="516" width="9.42578125" style="1" bestFit="1" customWidth="1"/>
    <col min="517" max="517" width="9.7109375" style="1" customWidth="1"/>
    <col min="518" max="519" width="8.42578125" style="1" customWidth="1"/>
    <col min="520" max="520" width="18.85546875" style="1" customWidth="1"/>
    <col min="521" max="521" width="6.7109375" style="1" customWidth="1"/>
    <col min="522" max="522" width="7.85546875" style="1" customWidth="1"/>
    <col min="523" max="523" width="6.85546875" style="1" customWidth="1"/>
    <col min="524" max="524" width="9.85546875" style="1" customWidth="1"/>
    <col min="525" max="525" width="9.42578125" style="1" bestFit="1" customWidth="1"/>
    <col min="526" max="526" width="8.85546875" style="1" customWidth="1"/>
    <col min="527" max="527" width="9" style="1" customWidth="1"/>
    <col min="528" max="528" width="13" style="1" customWidth="1"/>
    <col min="529" max="529" width="14.85546875" style="1" bestFit="1" customWidth="1"/>
    <col min="530" max="768" width="9.140625" style="1"/>
    <col min="769" max="769" width="4.42578125" style="1" customWidth="1"/>
    <col min="770" max="770" width="10.140625" style="1" customWidth="1"/>
    <col min="771" max="771" width="42.28515625" style="1" customWidth="1"/>
    <col min="772" max="772" width="9.42578125" style="1" bestFit="1" customWidth="1"/>
    <col min="773" max="773" width="9.7109375" style="1" customWidth="1"/>
    <col min="774" max="775" width="8.42578125" style="1" customWidth="1"/>
    <col min="776" max="776" width="18.85546875" style="1" customWidth="1"/>
    <col min="777" max="777" width="6.7109375" style="1" customWidth="1"/>
    <col min="778" max="778" width="7.85546875" style="1" customWidth="1"/>
    <col min="779" max="779" width="6.85546875" style="1" customWidth="1"/>
    <col min="780" max="780" width="9.85546875" style="1" customWidth="1"/>
    <col min="781" max="781" width="9.42578125" style="1" bestFit="1" customWidth="1"/>
    <col min="782" max="782" width="8.85546875" style="1" customWidth="1"/>
    <col min="783" max="783" width="9" style="1" customWidth="1"/>
    <col min="784" max="784" width="13" style="1" customWidth="1"/>
    <col min="785" max="785" width="14.85546875" style="1" bestFit="1" customWidth="1"/>
    <col min="786" max="1024" width="9.140625" style="1"/>
    <col min="1025" max="1025" width="4.42578125" style="1" customWidth="1"/>
    <col min="1026" max="1026" width="10.140625" style="1" customWidth="1"/>
    <col min="1027" max="1027" width="42.28515625" style="1" customWidth="1"/>
    <col min="1028" max="1028" width="9.42578125" style="1" bestFit="1" customWidth="1"/>
    <col min="1029" max="1029" width="9.7109375" style="1" customWidth="1"/>
    <col min="1030" max="1031" width="8.42578125" style="1" customWidth="1"/>
    <col min="1032" max="1032" width="18.85546875" style="1" customWidth="1"/>
    <col min="1033" max="1033" width="6.7109375" style="1" customWidth="1"/>
    <col min="1034" max="1034" width="7.85546875" style="1" customWidth="1"/>
    <col min="1035" max="1035" width="6.85546875" style="1" customWidth="1"/>
    <col min="1036" max="1036" width="9.85546875" style="1" customWidth="1"/>
    <col min="1037" max="1037" width="9.42578125" style="1" bestFit="1" customWidth="1"/>
    <col min="1038" max="1038" width="8.85546875" style="1" customWidth="1"/>
    <col min="1039" max="1039" width="9" style="1" customWidth="1"/>
    <col min="1040" max="1040" width="13" style="1" customWidth="1"/>
    <col min="1041" max="1041" width="14.85546875" style="1" bestFit="1" customWidth="1"/>
    <col min="1042" max="1280" width="9.140625" style="1"/>
    <col min="1281" max="1281" width="4.42578125" style="1" customWidth="1"/>
    <col min="1282" max="1282" width="10.140625" style="1" customWidth="1"/>
    <col min="1283" max="1283" width="42.28515625" style="1" customWidth="1"/>
    <col min="1284" max="1284" width="9.42578125" style="1" bestFit="1" customWidth="1"/>
    <col min="1285" max="1285" width="9.7109375" style="1" customWidth="1"/>
    <col min="1286" max="1287" width="8.42578125" style="1" customWidth="1"/>
    <col min="1288" max="1288" width="18.85546875" style="1" customWidth="1"/>
    <col min="1289" max="1289" width="6.7109375" style="1" customWidth="1"/>
    <col min="1290" max="1290" width="7.85546875" style="1" customWidth="1"/>
    <col min="1291" max="1291" width="6.85546875" style="1" customWidth="1"/>
    <col min="1292" max="1292" width="9.85546875" style="1" customWidth="1"/>
    <col min="1293" max="1293" width="9.42578125" style="1" bestFit="1" customWidth="1"/>
    <col min="1294" max="1294" width="8.85546875" style="1" customWidth="1"/>
    <col min="1295" max="1295" width="9" style="1" customWidth="1"/>
    <col min="1296" max="1296" width="13" style="1" customWidth="1"/>
    <col min="1297" max="1297" width="14.85546875" style="1" bestFit="1" customWidth="1"/>
    <col min="1298" max="1536" width="9.140625" style="1"/>
    <col min="1537" max="1537" width="4.42578125" style="1" customWidth="1"/>
    <col min="1538" max="1538" width="10.140625" style="1" customWidth="1"/>
    <col min="1539" max="1539" width="42.28515625" style="1" customWidth="1"/>
    <col min="1540" max="1540" width="9.42578125" style="1" bestFit="1" customWidth="1"/>
    <col min="1541" max="1541" width="9.7109375" style="1" customWidth="1"/>
    <col min="1542" max="1543" width="8.42578125" style="1" customWidth="1"/>
    <col min="1544" max="1544" width="18.85546875" style="1" customWidth="1"/>
    <col min="1545" max="1545" width="6.7109375" style="1" customWidth="1"/>
    <col min="1546" max="1546" width="7.85546875" style="1" customWidth="1"/>
    <col min="1547" max="1547" width="6.85546875" style="1" customWidth="1"/>
    <col min="1548" max="1548" width="9.85546875" style="1" customWidth="1"/>
    <col min="1549" max="1549" width="9.42578125" style="1" bestFit="1" customWidth="1"/>
    <col min="1550" max="1550" width="8.85546875" style="1" customWidth="1"/>
    <col min="1551" max="1551" width="9" style="1" customWidth="1"/>
    <col min="1552" max="1552" width="13" style="1" customWidth="1"/>
    <col min="1553" max="1553" width="14.85546875" style="1" bestFit="1" customWidth="1"/>
    <col min="1554" max="1792" width="9.140625" style="1"/>
    <col min="1793" max="1793" width="4.42578125" style="1" customWidth="1"/>
    <col min="1794" max="1794" width="10.140625" style="1" customWidth="1"/>
    <col min="1795" max="1795" width="42.28515625" style="1" customWidth="1"/>
    <col min="1796" max="1796" width="9.42578125" style="1" bestFit="1" customWidth="1"/>
    <col min="1797" max="1797" width="9.7109375" style="1" customWidth="1"/>
    <col min="1798" max="1799" width="8.42578125" style="1" customWidth="1"/>
    <col min="1800" max="1800" width="18.85546875" style="1" customWidth="1"/>
    <col min="1801" max="1801" width="6.7109375" style="1" customWidth="1"/>
    <col min="1802" max="1802" width="7.85546875" style="1" customWidth="1"/>
    <col min="1803" max="1803" width="6.85546875" style="1" customWidth="1"/>
    <col min="1804" max="1804" width="9.85546875" style="1" customWidth="1"/>
    <col min="1805" max="1805" width="9.42578125" style="1" bestFit="1" customWidth="1"/>
    <col min="1806" max="1806" width="8.85546875" style="1" customWidth="1"/>
    <col min="1807" max="1807" width="9" style="1" customWidth="1"/>
    <col min="1808" max="1808" width="13" style="1" customWidth="1"/>
    <col min="1809" max="1809" width="14.85546875" style="1" bestFit="1" customWidth="1"/>
    <col min="1810" max="2048" width="9.140625" style="1"/>
    <col min="2049" max="2049" width="4.42578125" style="1" customWidth="1"/>
    <col min="2050" max="2050" width="10.140625" style="1" customWidth="1"/>
    <col min="2051" max="2051" width="42.28515625" style="1" customWidth="1"/>
    <col min="2052" max="2052" width="9.42578125" style="1" bestFit="1" customWidth="1"/>
    <col min="2053" max="2053" width="9.7109375" style="1" customWidth="1"/>
    <col min="2054" max="2055" width="8.42578125" style="1" customWidth="1"/>
    <col min="2056" max="2056" width="18.85546875" style="1" customWidth="1"/>
    <col min="2057" max="2057" width="6.7109375" style="1" customWidth="1"/>
    <col min="2058" max="2058" width="7.85546875" style="1" customWidth="1"/>
    <col min="2059" max="2059" width="6.85546875" style="1" customWidth="1"/>
    <col min="2060" max="2060" width="9.85546875" style="1" customWidth="1"/>
    <col min="2061" max="2061" width="9.42578125" style="1" bestFit="1" customWidth="1"/>
    <col min="2062" max="2062" width="8.85546875" style="1" customWidth="1"/>
    <col min="2063" max="2063" width="9" style="1" customWidth="1"/>
    <col min="2064" max="2064" width="13" style="1" customWidth="1"/>
    <col min="2065" max="2065" width="14.85546875" style="1" bestFit="1" customWidth="1"/>
    <col min="2066" max="2304" width="9.140625" style="1"/>
    <col min="2305" max="2305" width="4.42578125" style="1" customWidth="1"/>
    <col min="2306" max="2306" width="10.140625" style="1" customWidth="1"/>
    <col min="2307" max="2307" width="42.28515625" style="1" customWidth="1"/>
    <col min="2308" max="2308" width="9.42578125" style="1" bestFit="1" customWidth="1"/>
    <col min="2309" max="2309" width="9.7109375" style="1" customWidth="1"/>
    <col min="2310" max="2311" width="8.42578125" style="1" customWidth="1"/>
    <col min="2312" max="2312" width="18.85546875" style="1" customWidth="1"/>
    <col min="2313" max="2313" width="6.7109375" style="1" customWidth="1"/>
    <col min="2314" max="2314" width="7.85546875" style="1" customWidth="1"/>
    <col min="2315" max="2315" width="6.85546875" style="1" customWidth="1"/>
    <col min="2316" max="2316" width="9.85546875" style="1" customWidth="1"/>
    <col min="2317" max="2317" width="9.42578125" style="1" bestFit="1" customWidth="1"/>
    <col min="2318" max="2318" width="8.85546875" style="1" customWidth="1"/>
    <col min="2319" max="2319" width="9" style="1" customWidth="1"/>
    <col min="2320" max="2320" width="13" style="1" customWidth="1"/>
    <col min="2321" max="2321" width="14.85546875" style="1" bestFit="1" customWidth="1"/>
    <col min="2322" max="2560" width="9.140625" style="1"/>
    <col min="2561" max="2561" width="4.42578125" style="1" customWidth="1"/>
    <col min="2562" max="2562" width="10.140625" style="1" customWidth="1"/>
    <col min="2563" max="2563" width="42.28515625" style="1" customWidth="1"/>
    <col min="2564" max="2564" width="9.42578125" style="1" bestFit="1" customWidth="1"/>
    <col min="2565" max="2565" width="9.7109375" style="1" customWidth="1"/>
    <col min="2566" max="2567" width="8.42578125" style="1" customWidth="1"/>
    <col min="2568" max="2568" width="18.85546875" style="1" customWidth="1"/>
    <col min="2569" max="2569" width="6.7109375" style="1" customWidth="1"/>
    <col min="2570" max="2570" width="7.85546875" style="1" customWidth="1"/>
    <col min="2571" max="2571" width="6.85546875" style="1" customWidth="1"/>
    <col min="2572" max="2572" width="9.85546875" style="1" customWidth="1"/>
    <col min="2573" max="2573" width="9.42578125" style="1" bestFit="1" customWidth="1"/>
    <col min="2574" max="2574" width="8.85546875" style="1" customWidth="1"/>
    <col min="2575" max="2575" width="9" style="1" customWidth="1"/>
    <col min="2576" max="2576" width="13" style="1" customWidth="1"/>
    <col min="2577" max="2577" width="14.85546875" style="1" bestFit="1" customWidth="1"/>
    <col min="2578" max="2816" width="9.140625" style="1"/>
    <col min="2817" max="2817" width="4.42578125" style="1" customWidth="1"/>
    <col min="2818" max="2818" width="10.140625" style="1" customWidth="1"/>
    <col min="2819" max="2819" width="42.28515625" style="1" customWidth="1"/>
    <col min="2820" max="2820" width="9.42578125" style="1" bestFit="1" customWidth="1"/>
    <col min="2821" max="2821" width="9.7109375" style="1" customWidth="1"/>
    <col min="2822" max="2823" width="8.42578125" style="1" customWidth="1"/>
    <col min="2824" max="2824" width="18.85546875" style="1" customWidth="1"/>
    <col min="2825" max="2825" width="6.7109375" style="1" customWidth="1"/>
    <col min="2826" max="2826" width="7.85546875" style="1" customWidth="1"/>
    <col min="2827" max="2827" width="6.85546875" style="1" customWidth="1"/>
    <col min="2828" max="2828" width="9.85546875" style="1" customWidth="1"/>
    <col min="2829" max="2829" width="9.42578125" style="1" bestFit="1" customWidth="1"/>
    <col min="2830" max="2830" width="8.85546875" style="1" customWidth="1"/>
    <col min="2831" max="2831" width="9" style="1" customWidth="1"/>
    <col min="2832" max="2832" width="13" style="1" customWidth="1"/>
    <col min="2833" max="2833" width="14.85546875" style="1" bestFit="1" customWidth="1"/>
    <col min="2834" max="3072" width="9.140625" style="1"/>
    <col min="3073" max="3073" width="4.42578125" style="1" customWidth="1"/>
    <col min="3074" max="3074" width="10.140625" style="1" customWidth="1"/>
    <col min="3075" max="3075" width="42.28515625" style="1" customWidth="1"/>
    <col min="3076" max="3076" width="9.42578125" style="1" bestFit="1" customWidth="1"/>
    <col min="3077" max="3077" width="9.7109375" style="1" customWidth="1"/>
    <col min="3078" max="3079" width="8.42578125" style="1" customWidth="1"/>
    <col min="3080" max="3080" width="18.85546875" style="1" customWidth="1"/>
    <col min="3081" max="3081" width="6.7109375" style="1" customWidth="1"/>
    <col min="3082" max="3082" width="7.85546875" style="1" customWidth="1"/>
    <col min="3083" max="3083" width="6.85546875" style="1" customWidth="1"/>
    <col min="3084" max="3084" width="9.85546875" style="1" customWidth="1"/>
    <col min="3085" max="3085" width="9.42578125" style="1" bestFit="1" customWidth="1"/>
    <col min="3086" max="3086" width="8.85546875" style="1" customWidth="1"/>
    <col min="3087" max="3087" width="9" style="1" customWidth="1"/>
    <col min="3088" max="3088" width="13" style="1" customWidth="1"/>
    <col min="3089" max="3089" width="14.85546875" style="1" bestFit="1" customWidth="1"/>
    <col min="3090" max="3328" width="9.140625" style="1"/>
    <col min="3329" max="3329" width="4.42578125" style="1" customWidth="1"/>
    <col min="3330" max="3330" width="10.140625" style="1" customWidth="1"/>
    <col min="3331" max="3331" width="42.28515625" style="1" customWidth="1"/>
    <col min="3332" max="3332" width="9.42578125" style="1" bestFit="1" customWidth="1"/>
    <col min="3333" max="3333" width="9.7109375" style="1" customWidth="1"/>
    <col min="3334" max="3335" width="8.42578125" style="1" customWidth="1"/>
    <col min="3336" max="3336" width="18.85546875" style="1" customWidth="1"/>
    <col min="3337" max="3337" width="6.7109375" style="1" customWidth="1"/>
    <col min="3338" max="3338" width="7.85546875" style="1" customWidth="1"/>
    <col min="3339" max="3339" width="6.85546875" style="1" customWidth="1"/>
    <col min="3340" max="3340" width="9.85546875" style="1" customWidth="1"/>
    <col min="3341" max="3341" width="9.42578125" style="1" bestFit="1" customWidth="1"/>
    <col min="3342" max="3342" width="8.85546875" style="1" customWidth="1"/>
    <col min="3343" max="3343" width="9" style="1" customWidth="1"/>
    <col min="3344" max="3344" width="13" style="1" customWidth="1"/>
    <col min="3345" max="3345" width="14.85546875" style="1" bestFit="1" customWidth="1"/>
    <col min="3346" max="3584" width="9.140625" style="1"/>
    <col min="3585" max="3585" width="4.42578125" style="1" customWidth="1"/>
    <col min="3586" max="3586" width="10.140625" style="1" customWidth="1"/>
    <col min="3587" max="3587" width="42.28515625" style="1" customWidth="1"/>
    <col min="3588" max="3588" width="9.42578125" style="1" bestFit="1" customWidth="1"/>
    <col min="3589" max="3589" width="9.7109375" style="1" customWidth="1"/>
    <col min="3590" max="3591" width="8.42578125" style="1" customWidth="1"/>
    <col min="3592" max="3592" width="18.85546875" style="1" customWidth="1"/>
    <col min="3593" max="3593" width="6.7109375" style="1" customWidth="1"/>
    <col min="3594" max="3594" width="7.85546875" style="1" customWidth="1"/>
    <col min="3595" max="3595" width="6.85546875" style="1" customWidth="1"/>
    <col min="3596" max="3596" width="9.85546875" style="1" customWidth="1"/>
    <col min="3597" max="3597" width="9.42578125" style="1" bestFit="1" customWidth="1"/>
    <col min="3598" max="3598" width="8.85546875" style="1" customWidth="1"/>
    <col min="3599" max="3599" width="9" style="1" customWidth="1"/>
    <col min="3600" max="3600" width="13" style="1" customWidth="1"/>
    <col min="3601" max="3601" width="14.85546875" style="1" bestFit="1" customWidth="1"/>
    <col min="3602" max="3840" width="9.140625" style="1"/>
    <col min="3841" max="3841" width="4.42578125" style="1" customWidth="1"/>
    <col min="3842" max="3842" width="10.140625" style="1" customWidth="1"/>
    <col min="3843" max="3843" width="42.28515625" style="1" customWidth="1"/>
    <col min="3844" max="3844" width="9.42578125" style="1" bestFit="1" customWidth="1"/>
    <col min="3845" max="3845" width="9.7109375" style="1" customWidth="1"/>
    <col min="3846" max="3847" width="8.42578125" style="1" customWidth="1"/>
    <col min="3848" max="3848" width="18.85546875" style="1" customWidth="1"/>
    <col min="3849" max="3849" width="6.7109375" style="1" customWidth="1"/>
    <col min="3850" max="3850" width="7.85546875" style="1" customWidth="1"/>
    <col min="3851" max="3851" width="6.85546875" style="1" customWidth="1"/>
    <col min="3852" max="3852" width="9.85546875" style="1" customWidth="1"/>
    <col min="3853" max="3853" width="9.42578125" style="1" bestFit="1" customWidth="1"/>
    <col min="3854" max="3854" width="8.85546875" style="1" customWidth="1"/>
    <col min="3855" max="3855" width="9" style="1" customWidth="1"/>
    <col min="3856" max="3856" width="13" style="1" customWidth="1"/>
    <col min="3857" max="3857" width="14.85546875" style="1" bestFit="1" customWidth="1"/>
    <col min="3858" max="4096" width="9.140625" style="1"/>
    <col min="4097" max="4097" width="4.42578125" style="1" customWidth="1"/>
    <col min="4098" max="4098" width="10.140625" style="1" customWidth="1"/>
    <col min="4099" max="4099" width="42.28515625" style="1" customWidth="1"/>
    <col min="4100" max="4100" width="9.42578125" style="1" bestFit="1" customWidth="1"/>
    <col min="4101" max="4101" width="9.7109375" style="1" customWidth="1"/>
    <col min="4102" max="4103" width="8.42578125" style="1" customWidth="1"/>
    <col min="4104" max="4104" width="18.85546875" style="1" customWidth="1"/>
    <col min="4105" max="4105" width="6.7109375" style="1" customWidth="1"/>
    <col min="4106" max="4106" width="7.85546875" style="1" customWidth="1"/>
    <col min="4107" max="4107" width="6.85546875" style="1" customWidth="1"/>
    <col min="4108" max="4108" width="9.85546875" style="1" customWidth="1"/>
    <col min="4109" max="4109" width="9.42578125" style="1" bestFit="1" customWidth="1"/>
    <col min="4110" max="4110" width="8.85546875" style="1" customWidth="1"/>
    <col min="4111" max="4111" width="9" style="1" customWidth="1"/>
    <col min="4112" max="4112" width="13" style="1" customWidth="1"/>
    <col min="4113" max="4113" width="14.85546875" style="1" bestFit="1" customWidth="1"/>
    <col min="4114" max="4352" width="9.140625" style="1"/>
    <col min="4353" max="4353" width="4.42578125" style="1" customWidth="1"/>
    <col min="4354" max="4354" width="10.140625" style="1" customWidth="1"/>
    <col min="4355" max="4355" width="42.28515625" style="1" customWidth="1"/>
    <col min="4356" max="4356" width="9.42578125" style="1" bestFit="1" customWidth="1"/>
    <col min="4357" max="4357" width="9.7109375" style="1" customWidth="1"/>
    <col min="4358" max="4359" width="8.42578125" style="1" customWidth="1"/>
    <col min="4360" max="4360" width="18.85546875" style="1" customWidth="1"/>
    <col min="4361" max="4361" width="6.7109375" style="1" customWidth="1"/>
    <col min="4362" max="4362" width="7.85546875" style="1" customWidth="1"/>
    <col min="4363" max="4363" width="6.85546875" style="1" customWidth="1"/>
    <col min="4364" max="4364" width="9.85546875" style="1" customWidth="1"/>
    <col min="4365" max="4365" width="9.42578125" style="1" bestFit="1" customWidth="1"/>
    <col min="4366" max="4366" width="8.85546875" style="1" customWidth="1"/>
    <col min="4367" max="4367" width="9" style="1" customWidth="1"/>
    <col min="4368" max="4368" width="13" style="1" customWidth="1"/>
    <col min="4369" max="4369" width="14.85546875" style="1" bestFit="1" customWidth="1"/>
    <col min="4370" max="4608" width="9.140625" style="1"/>
    <col min="4609" max="4609" width="4.42578125" style="1" customWidth="1"/>
    <col min="4610" max="4610" width="10.140625" style="1" customWidth="1"/>
    <col min="4611" max="4611" width="42.28515625" style="1" customWidth="1"/>
    <col min="4612" max="4612" width="9.42578125" style="1" bestFit="1" customWidth="1"/>
    <col min="4613" max="4613" width="9.7109375" style="1" customWidth="1"/>
    <col min="4614" max="4615" width="8.42578125" style="1" customWidth="1"/>
    <col min="4616" max="4616" width="18.85546875" style="1" customWidth="1"/>
    <col min="4617" max="4617" width="6.7109375" style="1" customWidth="1"/>
    <col min="4618" max="4618" width="7.85546875" style="1" customWidth="1"/>
    <col min="4619" max="4619" width="6.85546875" style="1" customWidth="1"/>
    <col min="4620" max="4620" width="9.85546875" style="1" customWidth="1"/>
    <col min="4621" max="4621" width="9.42578125" style="1" bestFit="1" customWidth="1"/>
    <col min="4622" max="4622" width="8.85546875" style="1" customWidth="1"/>
    <col min="4623" max="4623" width="9" style="1" customWidth="1"/>
    <col min="4624" max="4624" width="13" style="1" customWidth="1"/>
    <col min="4625" max="4625" width="14.85546875" style="1" bestFit="1" customWidth="1"/>
    <col min="4626" max="4864" width="9.140625" style="1"/>
    <col min="4865" max="4865" width="4.42578125" style="1" customWidth="1"/>
    <col min="4866" max="4866" width="10.140625" style="1" customWidth="1"/>
    <col min="4867" max="4867" width="42.28515625" style="1" customWidth="1"/>
    <col min="4868" max="4868" width="9.42578125" style="1" bestFit="1" customWidth="1"/>
    <col min="4869" max="4869" width="9.7109375" style="1" customWidth="1"/>
    <col min="4870" max="4871" width="8.42578125" style="1" customWidth="1"/>
    <col min="4872" max="4872" width="18.85546875" style="1" customWidth="1"/>
    <col min="4873" max="4873" width="6.7109375" style="1" customWidth="1"/>
    <col min="4874" max="4874" width="7.85546875" style="1" customWidth="1"/>
    <col min="4875" max="4875" width="6.85546875" style="1" customWidth="1"/>
    <col min="4876" max="4876" width="9.85546875" style="1" customWidth="1"/>
    <col min="4877" max="4877" width="9.42578125" style="1" bestFit="1" customWidth="1"/>
    <col min="4878" max="4878" width="8.85546875" style="1" customWidth="1"/>
    <col min="4879" max="4879" width="9" style="1" customWidth="1"/>
    <col min="4880" max="4880" width="13" style="1" customWidth="1"/>
    <col min="4881" max="4881" width="14.85546875" style="1" bestFit="1" customWidth="1"/>
    <col min="4882" max="5120" width="9.140625" style="1"/>
    <col min="5121" max="5121" width="4.42578125" style="1" customWidth="1"/>
    <col min="5122" max="5122" width="10.140625" style="1" customWidth="1"/>
    <col min="5123" max="5123" width="42.28515625" style="1" customWidth="1"/>
    <col min="5124" max="5124" width="9.42578125" style="1" bestFit="1" customWidth="1"/>
    <col min="5125" max="5125" width="9.7109375" style="1" customWidth="1"/>
    <col min="5126" max="5127" width="8.42578125" style="1" customWidth="1"/>
    <col min="5128" max="5128" width="18.85546875" style="1" customWidth="1"/>
    <col min="5129" max="5129" width="6.7109375" style="1" customWidth="1"/>
    <col min="5130" max="5130" width="7.85546875" style="1" customWidth="1"/>
    <col min="5131" max="5131" width="6.85546875" style="1" customWidth="1"/>
    <col min="5132" max="5132" width="9.85546875" style="1" customWidth="1"/>
    <col min="5133" max="5133" width="9.42578125" style="1" bestFit="1" customWidth="1"/>
    <col min="5134" max="5134" width="8.85546875" style="1" customWidth="1"/>
    <col min="5135" max="5135" width="9" style="1" customWidth="1"/>
    <col min="5136" max="5136" width="13" style="1" customWidth="1"/>
    <col min="5137" max="5137" width="14.85546875" style="1" bestFit="1" customWidth="1"/>
    <col min="5138" max="5376" width="9.140625" style="1"/>
    <col min="5377" max="5377" width="4.42578125" style="1" customWidth="1"/>
    <col min="5378" max="5378" width="10.140625" style="1" customWidth="1"/>
    <col min="5379" max="5379" width="42.28515625" style="1" customWidth="1"/>
    <col min="5380" max="5380" width="9.42578125" style="1" bestFit="1" customWidth="1"/>
    <col min="5381" max="5381" width="9.7109375" style="1" customWidth="1"/>
    <col min="5382" max="5383" width="8.42578125" style="1" customWidth="1"/>
    <col min="5384" max="5384" width="18.85546875" style="1" customWidth="1"/>
    <col min="5385" max="5385" width="6.7109375" style="1" customWidth="1"/>
    <col min="5386" max="5386" width="7.85546875" style="1" customWidth="1"/>
    <col min="5387" max="5387" width="6.85546875" style="1" customWidth="1"/>
    <col min="5388" max="5388" width="9.85546875" style="1" customWidth="1"/>
    <col min="5389" max="5389" width="9.42578125" style="1" bestFit="1" customWidth="1"/>
    <col min="5390" max="5390" width="8.85546875" style="1" customWidth="1"/>
    <col min="5391" max="5391" width="9" style="1" customWidth="1"/>
    <col min="5392" max="5392" width="13" style="1" customWidth="1"/>
    <col min="5393" max="5393" width="14.85546875" style="1" bestFit="1" customWidth="1"/>
    <col min="5394" max="5632" width="9.140625" style="1"/>
    <col min="5633" max="5633" width="4.42578125" style="1" customWidth="1"/>
    <col min="5634" max="5634" width="10.140625" style="1" customWidth="1"/>
    <col min="5635" max="5635" width="42.28515625" style="1" customWidth="1"/>
    <col min="5636" max="5636" width="9.42578125" style="1" bestFit="1" customWidth="1"/>
    <col min="5637" max="5637" width="9.7109375" style="1" customWidth="1"/>
    <col min="5638" max="5639" width="8.42578125" style="1" customWidth="1"/>
    <col min="5640" max="5640" width="18.85546875" style="1" customWidth="1"/>
    <col min="5641" max="5641" width="6.7109375" style="1" customWidth="1"/>
    <col min="5642" max="5642" width="7.85546875" style="1" customWidth="1"/>
    <col min="5643" max="5643" width="6.85546875" style="1" customWidth="1"/>
    <col min="5644" max="5644" width="9.85546875" style="1" customWidth="1"/>
    <col min="5645" max="5645" width="9.42578125" style="1" bestFit="1" customWidth="1"/>
    <col min="5646" max="5646" width="8.85546875" style="1" customWidth="1"/>
    <col min="5647" max="5647" width="9" style="1" customWidth="1"/>
    <col min="5648" max="5648" width="13" style="1" customWidth="1"/>
    <col min="5649" max="5649" width="14.85546875" style="1" bestFit="1" customWidth="1"/>
    <col min="5650" max="5888" width="9.140625" style="1"/>
    <col min="5889" max="5889" width="4.42578125" style="1" customWidth="1"/>
    <col min="5890" max="5890" width="10.140625" style="1" customWidth="1"/>
    <col min="5891" max="5891" width="42.28515625" style="1" customWidth="1"/>
    <col min="5892" max="5892" width="9.42578125" style="1" bestFit="1" customWidth="1"/>
    <col min="5893" max="5893" width="9.7109375" style="1" customWidth="1"/>
    <col min="5894" max="5895" width="8.42578125" style="1" customWidth="1"/>
    <col min="5896" max="5896" width="18.85546875" style="1" customWidth="1"/>
    <col min="5897" max="5897" width="6.7109375" style="1" customWidth="1"/>
    <col min="5898" max="5898" width="7.85546875" style="1" customWidth="1"/>
    <col min="5899" max="5899" width="6.85546875" style="1" customWidth="1"/>
    <col min="5900" max="5900" width="9.85546875" style="1" customWidth="1"/>
    <col min="5901" max="5901" width="9.42578125" style="1" bestFit="1" customWidth="1"/>
    <col min="5902" max="5902" width="8.85546875" style="1" customWidth="1"/>
    <col min="5903" max="5903" width="9" style="1" customWidth="1"/>
    <col min="5904" max="5904" width="13" style="1" customWidth="1"/>
    <col min="5905" max="5905" width="14.85546875" style="1" bestFit="1" customWidth="1"/>
    <col min="5906" max="6144" width="9.140625" style="1"/>
    <col min="6145" max="6145" width="4.42578125" style="1" customWidth="1"/>
    <col min="6146" max="6146" width="10.140625" style="1" customWidth="1"/>
    <col min="6147" max="6147" width="42.28515625" style="1" customWidth="1"/>
    <col min="6148" max="6148" width="9.42578125" style="1" bestFit="1" customWidth="1"/>
    <col min="6149" max="6149" width="9.7109375" style="1" customWidth="1"/>
    <col min="6150" max="6151" width="8.42578125" style="1" customWidth="1"/>
    <col min="6152" max="6152" width="18.85546875" style="1" customWidth="1"/>
    <col min="6153" max="6153" width="6.7109375" style="1" customWidth="1"/>
    <col min="6154" max="6154" width="7.85546875" style="1" customWidth="1"/>
    <col min="6155" max="6155" width="6.85546875" style="1" customWidth="1"/>
    <col min="6156" max="6156" width="9.85546875" style="1" customWidth="1"/>
    <col min="6157" max="6157" width="9.42578125" style="1" bestFit="1" customWidth="1"/>
    <col min="6158" max="6158" width="8.85546875" style="1" customWidth="1"/>
    <col min="6159" max="6159" width="9" style="1" customWidth="1"/>
    <col min="6160" max="6160" width="13" style="1" customWidth="1"/>
    <col min="6161" max="6161" width="14.85546875" style="1" bestFit="1" customWidth="1"/>
    <col min="6162" max="6400" width="9.140625" style="1"/>
    <col min="6401" max="6401" width="4.42578125" style="1" customWidth="1"/>
    <col min="6402" max="6402" width="10.140625" style="1" customWidth="1"/>
    <col min="6403" max="6403" width="42.28515625" style="1" customWidth="1"/>
    <col min="6404" max="6404" width="9.42578125" style="1" bestFit="1" customWidth="1"/>
    <col min="6405" max="6405" width="9.7109375" style="1" customWidth="1"/>
    <col min="6406" max="6407" width="8.42578125" style="1" customWidth="1"/>
    <col min="6408" max="6408" width="18.85546875" style="1" customWidth="1"/>
    <col min="6409" max="6409" width="6.7109375" style="1" customWidth="1"/>
    <col min="6410" max="6410" width="7.85546875" style="1" customWidth="1"/>
    <col min="6411" max="6411" width="6.85546875" style="1" customWidth="1"/>
    <col min="6412" max="6412" width="9.85546875" style="1" customWidth="1"/>
    <col min="6413" max="6413" width="9.42578125" style="1" bestFit="1" customWidth="1"/>
    <col min="6414" max="6414" width="8.85546875" style="1" customWidth="1"/>
    <col min="6415" max="6415" width="9" style="1" customWidth="1"/>
    <col min="6416" max="6416" width="13" style="1" customWidth="1"/>
    <col min="6417" max="6417" width="14.85546875" style="1" bestFit="1" customWidth="1"/>
    <col min="6418" max="6656" width="9.140625" style="1"/>
    <col min="6657" max="6657" width="4.42578125" style="1" customWidth="1"/>
    <col min="6658" max="6658" width="10.140625" style="1" customWidth="1"/>
    <col min="6659" max="6659" width="42.28515625" style="1" customWidth="1"/>
    <col min="6660" max="6660" width="9.42578125" style="1" bestFit="1" customWidth="1"/>
    <col min="6661" max="6661" width="9.7109375" style="1" customWidth="1"/>
    <col min="6662" max="6663" width="8.42578125" style="1" customWidth="1"/>
    <col min="6664" max="6664" width="18.85546875" style="1" customWidth="1"/>
    <col min="6665" max="6665" width="6.7109375" style="1" customWidth="1"/>
    <col min="6666" max="6666" width="7.85546875" style="1" customWidth="1"/>
    <col min="6667" max="6667" width="6.85546875" style="1" customWidth="1"/>
    <col min="6668" max="6668" width="9.85546875" style="1" customWidth="1"/>
    <col min="6669" max="6669" width="9.42578125" style="1" bestFit="1" customWidth="1"/>
    <col min="6670" max="6670" width="8.85546875" style="1" customWidth="1"/>
    <col min="6671" max="6671" width="9" style="1" customWidth="1"/>
    <col min="6672" max="6672" width="13" style="1" customWidth="1"/>
    <col min="6673" max="6673" width="14.85546875" style="1" bestFit="1" customWidth="1"/>
    <col min="6674" max="6912" width="9.140625" style="1"/>
    <col min="6913" max="6913" width="4.42578125" style="1" customWidth="1"/>
    <col min="6914" max="6914" width="10.140625" style="1" customWidth="1"/>
    <col min="6915" max="6915" width="42.28515625" style="1" customWidth="1"/>
    <col min="6916" max="6916" width="9.42578125" style="1" bestFit="1" customWidth="1"/>
    <col min="6917" max="6917" width="9.7109375" style="1" customWidth="1"/>
    <col min="6918" max="6919" width="8.42578125" style="1" customWidth="1"/>
    <col min="6920" max="6920" width="18.85546875" style="1" customWidth="1"/>
    <col min="6921" max="6921" width="6.7109375" style="1" customWidth="1"/>
    <col min="6922" max="6922" width="7.85546875" style="1" customWidth="1"/>
    <col min="6923" max="6923" width="6.85546875" style="1" customWidth="1"/>
    <col min="6924" max="6924" width="9.85546875" style="1" customWidth="1"/>
    <col min="6925" max="6925" width="9.42578125" style="1" bestFit="1" customWidth="1"/>
    <col min="6926" max="6926" width="8.85546875" style="1" customWidth="1"/>
    <col min="6927" max="6927" width="9" style="1" customWidth="1"/>
    <col min="6928" max="6928" width="13" style="1" customWidth="1"/>
    <col min="6929" max="6929" width="14.85546875" style="1" bestFit="1" customWidth="1"/>
    <col min="6930" max="7168" width="9.140625" style="1"/>
    <col min="7169" max="7169" width="4.42578125" style="1" customWidth="1"/>
    <col min="7170" max="7170" width="10.140625" style="1" customWidth="1"/>
    <col min="7171" max="7171" width="42.28515625" style="1" customWidth="1"/>
    <col min="7172" max="7172" width="9.42578125" style="1" bestFit="1" customWidth="1"/>
    <col min="7173" max="7173" width="9.7109375" style="1" customWidth="1"/>
    <col min="7174" max="7175" width="8.42578125" style="1" customWidth="1"/>
    <col min="7176" max="7176" width="18.85546875" style="1" customWidth="1"/>
    <col min="7177" max="7177" width="6.7109375" style="1" customWidth="1"/>
    <col min="7178" max="7178" width="7.85546875" style="1" customWidth="1"/>
    <col min="7179" max="7179" width="6.85546875" style="1" customWidth="1"/>
    <col min="7180" max="7180" width="9.85546875" style="1" customWidth="1"/>
    <col min="7181" max="7181" width="9.42578125" style="1" bestFit="1" customWidth="1"/>
    <col min="7182" max="7182" width="8.85546875" style="1" customWidth="1"/>
    <col min="7183" max="7183" width="9" style="1" customWidth="1"/>
    <col min="7184" max="7184" width="13" style="1" customWidth="1"/>
    <col min="7185" max="7185" width="14.85546875" style="1" bestFit="1" customWidth="1"/>
    <col min="7186" max="7424" width="9.140625" style="1"/>
    <col min="7425" max="7425" width="4.42578125" style="1" customWidth="1"/>
    <col min="7426" max="7426" width="10.140625" style="1" customWidth="1"/>
    <col min="7427" max="7427" width="42.28515625" style="1" customWidth="1"/>
    <col min="7428" max="7428" width="9.42578125" style="1" bestFit="1" customWidth="1"/>
    <col min="7429" max="7429" width="9.7109375" style="1" customWidth="1"/>
    <col min="7430" max="7431" width="8.42578125" style="1" customWidth="1"/>
    <col min="7432" max="7432" width="18.85546875" style="1" customWidth="1"/>
    <col min="7433" max="7433" width="6.7109375" style="1" customWidth="1"/>
    <col min="7434" max="7434" width="7.85546875" style="1" customWidth="1"/>
    <col min="7435" max="7435" width="6.85546875" style="1" customWidth="1"/>
    <col min="7436" max="7436" width="9.85546875" style="1" customWidth="1"/>
    <col min="7437" max="7437" width="9.42578125" style="1" bestFit="1" customWidth="1"/>
    <col min="7438" max="7438" width="8.85546875" style="1" customWidth="1"/>
    <col min="7439" max="7439" width="9" style="1" customWidth="1"/>
    <col min="7440" max="7440" width="13" style="1" customWidth="1"/>
    <col min="7441" max="7441" width="14.85546875" style="1" bestFit="1" customWidth="1"/>
    <col min="7442" max="7680" width="9.140625" style="1"/>
    <col min="7681" max="7681" width="4.42578125" style="1" customWidth="1"/>
    <col min="7682" max="7682" width="10.140625" style="1" customWidth="1"/>
    <col min="7683" max="7683" width="42.28515625" style="1" customWidth="1"/>
    <col min="7684" max="7684" width="9.42578125" style="1" bestFit="1" customWidth="1"/>
    <col min="7685" max="7685" width="9.7109375" style="1" customWidth="1"/>
    <col min="7686" max="7687" width="8.42578125" style="1" customWidth="1"/>
    <col min="7688" max="7688" width="18.85546875" style="1" customWidth="1"/>
    <col min="7689" max="7689" width="6.7109375" style="1" customWidth="1"/>
    <col min="7690" max="7690" width="7.85546875" style="1" customWidth="1"/>
    <col min="7691" max="7691" width="6.85546875" style="1" customWidth="1"/>
    <col min="7692" max="7692" width="9.85546875" style="1" customWidth="1"/>
    <col min="7693" max="7693" width="9.42578125" style="1" bestFit="1" customWidth="1"/>
    <col min="7694" max="7694" width="8.85546875" style="1" customWidth="1"/>
    <col min="7695" max="7695" width="9" style="1" customWidth="1"/>
    <col min="7696" max="7696" width="13" style="1" customWidth="1"/>
    <col min="7697" max="7697" width="14.85546875" style="1" bestFit="1" customWidth="1"/>
    <col min="7698" max="7936" width="9.140625" style="1"/>
    <col min="7937" max="7937" width="4.42578125" style="1" customWidth="1"/>
    <col min="7938" max="7938" width="10.140625" style="1" customWidth="1"/>
    <col min="7939" max="7939" width="42.28515625" style="1" customWidth="1"/>
    <col min="7940" max="7940" width="9.42578125" style="1" bestFit="1" customWidth="1"/>
    <col min="7941" max="7941" width="9.7109375" style="1" customWidth="1"/>
    <col min="7942" max="7943" width="8.42578125" style="1" customWidth="1"/>
    <col min="7944" max="7944" width="18.85546875" style="1" customWidth="1"/>
    <col min="7945" max="7945" width="6.7109375" style="1" customWidth="1"/>
    <col min="7946" max="7946" width="7.85546875" style="1" customWidth="1"/>
    <col min="7947" max="7947" width="6.85546875" style="1" customWidth="1"/>
    <col min="7948" max="7948" width="9.85546875" style="1" customWidth="1"/>
    <col min="7949" max="7949" width="9.42578125" style="1" bestFit="1" customWidth="1"/>
    <col min="7950" max="7950" width="8.85546875" style="1" customWidth="1"/>
    <col min="7951" max="7951" width="9" style="1" customWidth="1"/>
    <col min="7952" max="7952" width="13" style="1" customWidth="1"/>
    <col min="7953" max="7953" width="14.85546875" style="1" bestFit="1" customWidth="1"/>
    <col min="7954" max="8192" width="9.140625" style="1"/>
    <col min="8193" max="8193" width="4.42578125" style="1" customWidth="1"/>
    <col min="8194" max="8194" width="10.140625" style="1" customWidth="1"/>
    <col min="8195" max="8195" width="42.28515625" style="1" customWidth="1"/>
    <col min="8196" max="8196" width="9.42578125" style="1" bestFit="1" customWidth="1"/>
    <col min="8197" max="8197" width="9.7109375" style="1" customWidth="1"/>
    <col min="8198" max="8199" width="8.42578125" style="1" customWidth="1"/>
    <col min="8200" max="8200" width="18.85546875" style="1" customWidth="1"/>
    <col min="8201" max="8201" width="6.7109375" style="1" customWidth="1"/>
    <col min="8202" max="8202" width="7.85546875" style="1" customWidth="1"/>
    <col min="8203" max="8203" width="6.85546875" style="1" customWidth="1"/>
    <col min="8204" max="8204" width="9.85546875" style="1" customWidth="1"/>
    <col min="8205" max="8205" width="9.42578125" style="1" bestFit="1" customWidth="1"/>
    <col min="8206" max="8206" width="8.85546875" style="1" customWidth="1"/>
    <col min="8207" max="8207" width="9" style="1" customWidth="1"/>
    <col min="8208" max="8208" width="13" style="1" customWidth="1"/>
    <col min="8209" max="8209" width="14.85546875" style="1" bestFit="1" customWidth="1"/>
    <col min="8210" max="8448" width="9.140625" style="1"/>
    <col min="8449" max="8449" width="4.42578125" style="1" customWidth="1"/>
    <col min="8450" max="8450" width="10.140625" style="1" customWidth="1"/>
    <col min="8451" max="8451" width="42.28515625" style="1" customWidth="1"/>
    <col min="8452" max="8452" width="9.42578125" style="1" bestFit="1" customWidth="1"/>
    <col min="8453" max="8453" width="9.7109375" style="1" customWidth="1"/>
    <col min="8454" max="8455" width="8.42578125" style="1" customWidth="1"/>
    <col min="8456" max="8456" width="18.85546875" style="1" customWidth="1"/>
    <col min="8457" max="8457" width="6.7109375" style="1" customWidth="1"/>
    <col min="8458" max="8458" width="7.85546875" style="1" customWidth="1"/>
    <col min="8459" max="8459" width="6.85546875" style="1" customWidth="1"/>
    <col min="8460" max="8460" width="9.85546875" style="1" customWidth="1"/>
    <col min="8461" max="8461" width="9.42578125" style="1" bestFit="1" customWidth="1"/>
    <col min="8462" max="8462" width="8.85546875" style="1" customWidth="1"/>
    <col min="8463" max="8463" width="9" style="1" customWidth="1"/>
    <col min="8464" max="8464" width="13" style="1" customWidth="1"/>
    <col min="8465" max="8465" width="14.85546875" style="1" bestFit="1" customWidth="1"/>
    <col min="8466" max="8704" width="9.140625" style="1"/>
    <col min="8705" max="8705" width="4.42578125" style="1" customWidth="1"/>
    <col min="8706" max="8706" width="10.140625" style="1" customWidth="1"/>
    <col min="8707" max="8707" width="42.28515625" style="1" customWidth="1"/>
    <col min="8708" max="8708" width="9.42578125" style="1" bestFit="1" customWidth="1"/>
    <col min="8709" max="8709" width="9.7109375" style="1" customWidth="1"/>
    <col min="8710" max="8711" width="8.42578125" style="1" customWidth="1"/>
    <col min="8712" max="8712" width="18.85546875" style="1" customWidth="1"/>
    <col min="8713" max="8713" width="6.7109375" style="1" customWidth="1"/>
    <col min="8714" max="8714" width="7.85546875" style="1" customWidth="1"/>
    <col min="8715" max="8715" width="6.85546875" style="1" customWidth="1"/>
    <col min="8716" max="8716" width="9.85546875" style="1" customWidth="1"/>
    <col min="8717" max="8717" width="9.42578125" style="1" bestFit="1" customWidth="1"/>
    <col min="8718" max="8718" width="8.85546875" style="1" customWidth="1"/>
    <col min="8719" max="8719" width="9" style="1" customWidth="1"/>
    <col min="8720" max="8720" width="13" style="1" customWidth="1"/>
    <col min="8721" max="8721" width="14.85546875" style="1" bestFit="1" customWidth="1"/>
    <col min="8722" max="8960" width="9.140625" style="1"/>
    <col min="8961" max="8961" width="4.42578125" style="1" customWidth="1"/>
    <col min="8962" max="8962" width="10.140625" style="1" customWidth="1"/>
    <col min="8963" max="8963" width="42.28515625" style="1" customWidth="1"/>
    <col min="8964" max="8964" width="9.42578125" style="1" bestFit="1" customWidth="1"/>
    <col min="8965" max="8965" width="9.7109375" style="1" customWidth="1"/>
    <col min="8966" max="8967" width="8.42578125" style="1" customWidth="1"/>
    <col min="8968" max="8968" width="18.85546875" style="1" customWidth="1"/>
    <col min="8969" max="8969" width="6.7109375" style="1" customWidth="1"/>
    <col min="8970" max="8970" width="7.85546875" style="1" customWidth="1"/>
    <col min="8971" max="8971" width="6.85546875" style="1" customWidth="1"/>
    <col min="8972" max="8972" width="9.85546875" style="1" customWidth="1"/>
    <col min="8973" max="8973" width="9.42578125" style="1" bestFit="1" customWidth="1"/>
    <col min="8974" max="8974" width="8.85546875" style="1" customWidth="1"/>
    <col min="8975" max="8975" width="9" style="1" customWidth="1"/>
    <col min="8976" max="8976" width="13" style="1" customWidth="1"/>
    <col min="8977" max="8977" width="14.85546875" style="1" bestFit="1" customWidth="1"/>
    <col min="8978" max="9216" width="9.140625" style="1"/>
    <col min="9217" max="9217" width="4.42578125" style="1" customWidth="1"/>
    <col min="9218" max="9218" width="10.140625" style="1" customWidth="1"/>
    <col min="9219" max="9219" width="42.28515625" style="1" customWidth="1"/>
    <col min="9220" max="9220" width="9.42578125" style="1" bestFit="1" customWidth="1"/>
    <col min="9221" max="9221" width="9.7109375" style="1" customWidth="1"/>
    <col min="9222" max="9223" width="8.42578125" style="1" customWidth="1"/>
    <col min="9224" max="9224" width="18.85546875" style="1" customWidth="1"/>
    <col min="9225" max="9225" width="6.7109375" style="1" customWidth="1"/>
    <col min="9226" max="9226" width="7.85546875" style="1" customWidth="1"/>
    <col min="9227" max="9227" width="6.85546875" style="1" customWidth="1"/>
    <col min="9228" max="9228" width="9.85546875" style="1" customWidth="1"/>
    <col min="9229" max="9229" width="9.42578125" style="1" bestFit="1" customWidth="1"/>
    <col min="9230" max="9230" width="8.85546875" style="1" customWidth="1"/>
    <col min="9231" max="9231" width="9" style="1" customWidth="1"/>
    <col min="9232" max="9232" width="13" style="1" customWidth="1"/>
    <col min="9233" max="9233" width="14.85546875" style="1" bestFit="1" customWidth="1"/>
    <col min="9234" max="9472" width="9.140625" style="1"/>
    <col min="9473" max="9473" width="4.42578125" style="1" customWidth="1"/>
    <col min="9474" max="9474" width="10.140625" style="1" customWidth="1"/>
    <col min="9475" max="9475" width="42.28515625" style="1" customWidth="1"/>
    <col min="9476" max="9476" width="9.42578125" style="1" bestFit="1" customWidth="1"/>
    <col min="9477" max="9477" width="9.7109375" style="1" customWidth="1"/>
    <col min="9478" max="9479" width="8.42578125" style="1" customWidth="1"/>
    <col min="9480" max="9480" width="18.85546875" style="1" customWidth="1"/>
    <col min="9481" max="9481" width="6.7109375" style="1" customWidth="1"/>
    <col min="9482" max="9482" width="7.85546875" style="1" customWidth="1"/>
    <col min="9483" max="9483" width="6.85546875" style="1" customWidth="1"/>
    <col min="9484" max="9484" width="9.85546875" style="1" customWidth="1"/>
    <col min="9485" max="9485" width="9.42578125" style="1" bestFit="1" customWidth="1"/>
    <col min="9486" max="9486" width="8.85546875" style="1" customWidth="1"/>
    <col min="9487" max="9487" width="9" style="1" customWidth="1"/>
    <col min="9488" max="9488" width="13" style="1" customWidth="1"/>
    <col min="9489" max="9489" width="14.85546875" style="1" bestFit="1" customWidth="1"/>
    <col min="9490" max="9728" width="9.140625" style="1"/>
    <col min="9729" max="9729" width="4.42578125" style="1" customWidth="1"/>
    <col min="9730" max="9730" width="10.140625" style="1" customWidth="1"/>
    <col min="9731" max="9731" width="42.28515625" style="1" customWidth="1"/>
    <col min="9732" max="9732" width="9.42578125" style="1" bestFit="1" customWidth="1"/>
    <col min="9733" max="9733" width="9.7109375" style="1" customWidth="1"/>
    <col min="9734" max="9735" width="8.42578125" style="1" customWidth="1"/>
    <col min="9736" max="9736" width="18.85546875" style="1" customWidth="1"/>
    <col min="9737" max="9737" width="6.7109375" style="1" customWidth="1"/>
    <col min="9738" max="9738" width="7.85546875" style="1" customWidth="1"/>
    <col min="9739" max="9739" width="6.85546875" style="1" customWidth="1"/>
    <col min="9740" max="9740" width="9.85546875" style="1" customWidth="1"/>
    <col min="9741" max="9741" width="9.42578125" style="1" bestFit="1" customWidth="1"/>
    <col min="9742" max="9742" width="8.85546875" style="1" customWidth="1"/>
    <col min="9743" max="9743" width="9" style="1" customWidth="1"/>
    <col min="9744" max="9744" width="13" style="1" customWidth="1"/>
    <col min="9745" max="9745" width="14.85546875" style="1" bestFit="1" customWidth="1"/>
    <col min="9746" max="9984" width="9.140625" style="1"/>
    <col min="9985" max="9985" width="4.42578125" style="1" customWidth="1"/>
    <col min="9986" max="9986" width="10.140625" style="1" customWidth="1"/>
    <col min="9987" max="9987" width="42.28515625" style="1" customWidth="1"/>
    <col min="9988" max="9988" width="9.42578125" style="1" bestFit="1" customWidth="1"/>
    <col min="9989" max="9989" width="9.7109375" style="1" customWidth="1"/>
    <col min="9990" max="9991" width="8.42578125" style="1" customWidth="1"/>
    <col min="9992" max="9992" width="18.85546875" style="1" customWidth="1"/>
    <col min="9993" max="9993" width="6.7109375" style="1" customWidth="1"/>
    <col min="9994" max="9994" width="7.85546875" style="1" customWidth="1"/>
    <col min="9995" max="9995" width="6.85546875" style="1" customWidth="1"/>
    <col min="9996" max="9996" width="9.85546875" style="1" customWidth="1"/>
    <col min="9997" max="9997" width="9.42578125" style="1" bestFit="1" customWidth="1"/>
    <col min="9998" max="9998" width="8.85546875" style="1" customWidth="1"/>
    <col min="9999" max="9999" width="9" style="1" customWidth="1"/>
    <col min="10000" max="10000" width="13" style="1" customWidth="1"/>
    <col min="10001" max="10001" width="14.85546875" style="1" bestFit="1" customWidth="1"/>
    <col min="10002" max="10240" width="9.140625" style="1"/>
    <col min="10241" max="10241" width="4.42578125" style="1" customWidth="1"/>
    <col min="10242" max="10242" width="10.140625" style="1" customWidth="1"/>
    <col min="10243" max="10243" width="42.28515625" style="1" customWidth="1"/>
    <col min="10244" max="10244" width="9.42578125" style="1" bestFit="1" customWidth="1"/>
    <col min="10245" max="10245" width="9.7109375" style="1" customWidth="1"/>
    <col min="10246" max="10247" width="8.42578125" style="1" customWidth="1"/>
    <col min="10248" max="10248" width="18.85546875" style="1" customWidth="1"/>
    <col min="10249" max="10249" width="6.7109375" style="1" customWidth="1"/>
    <col min="10250" max="10250" width="7.85546875" style="1" customWidth="1"/>
    <col min="10251" max="10251" width="6.85546875" style="1" customWidth="1"/>
    <col min="10252" max="10252" width="9.85546875" style="1" customWidth="1"/>
    <col min="10253" max="10253" width="9.42578125" style="1" bestFit="1" customWidth="1"/>
    <col min="10254" max="10254" width="8.85546875" style="1" customWidth="1"/>
    <col min="10255" max="10255" width="9" style="1" customWidth="1"/>
    <col min="10256" max="10256" width="13" style="1" customWidth="1"/>
    <col min="10257" max="10257" width="14.85546875" style="1" bestFit="1" customWidth="1"/>
    <col min="10258" max="10496" width="9.140625" style="1"/>
    <col min="10497" max="10497" width="4.42578125" style="1" customWidth="1"/>
    <col min="10498" max="10498" width="10.140625" style="1" customWidth="1"/>
    <col min="10499" max="10499" width="42.28515625" style="1" customWidth="1"/>
    <col min="10500" max="10500" width="9.42578125" style="1" bestFit="1" customWidth="1"/>
    <col min="10501" max="10501" width="9.7109375" style="1" customWidth="1"/>
    <col min="10502" max="10503" width="8.42578125" style="1" customWidth="1"/>
    <col min="10504" max="10504" width="18.85546875" style="1" customWidth="1"/>
    <col min="10505" max="10505" width="6.7109375" style="1" customWidth="1"/>
    <col min="10506" max="10506" width="7.85546875" style="1" customWidth="1"/>
    <col min="10507" max="10507" width="6.85546875" style="1" customWidth="1"/>
    <col min="10508" max="10508" width="9.85546875" style="1" customWidth="1"/>
    <col min="10509" max="10509" width="9.42578125" style="1" bestFit="1" customWidth="1"/>
    <col min="10510" max="10510" width="8.85546875" style="1" customWidth="1"/>
    <col min="10511" max="10511" width="9" style="1" customWidth="1"/>
    <col min="10512" max="10512" width="13" style="1" customWidth="1"/>
    <col min="10513" max="10513" width="14.85546875" style="1" bestFit="1" customWidth="1"/>
    <col min="10514" max="10752" width="9.140625" style="1"/>
    <col min="10753" max="10753" width="4.42578125" style="1" customWidth="1"/>
    <col min="10754" max="10754" width="10.140625" style="1" customWidth="1"/>
    <col min="10755" max="10755" width="42.28515625" style="1" customWidth="1"/>
    <col min="10756" max="10756" width="9.42578125" style="1" bestFit="1" customWidth="1"/>
    <col min="10757" max="10757" width="9.7109375" style="1" customWidth="1"/>
    <col min="10758" max="10759" width="8.42578125" style="1" customWidth="1"/>
    <col min="10760" max="10760" width="18.85546875" style="1" customWidth="1"/>
    <col min="10761" max="10761" width="6.7109375" style="1" customWidth="1"/>
    <col min="10762" max="10762" width="7.85546875" style="1" customWidth="1"/>
    <col min="10763" max="10763" width="6.85546875" style="1" customWidth="1"/>
    <col min="10764" max="10764" width="9.85546875" style="1" customWidth="1"/>
    <col min="10765" max="10765" width="9.42578125" style="1" bestFit="1" customWidth="1"/>
    <col min="10766" max="10766" width="8.85546875" style="1" customWidth="1"/>
    <col min="10767" max="10767" width="9" style="1" customWidth="1"/>
    <col min="10768" max="10768" width="13" style="1" customWidth="1"/>
    <col min="10769" max="10769" width="14.85546875" style="1" bestFit="1" customWidth="1"/>
    <col min="10770" max="11008" width="9.140625" style="1"/>
    <col min="11009" max="11009" width="4.42578125" style="1" customWidth="1"/>
    <col min="11010" max="11010" width="10.140625" style="1" customWidth="1"/>
    <col min="11011" max="11011" width="42.28515625" style="1" customWidth="1"/>
    <col min="11012" max="11012" width="9.42578125" style="1" bestFit="1" customWidth="1"/>
    <col min="11013" max="11013" width="9.7109375" style="1" customWidth="1"/>
    <col min="11014" max="11015" width="8.42578125" style="1" customWidth="1"/>
    <col min="11016" max="11016" width="18.85546875" style="1" customWidth="1"/>
    <col min="11017" max="11017" width="6.7109375" style="1" customWidth="1"/>
    <col min="11018" max="11018" width="7.85546875" style="1" customWidth="1"/>
    <col min="11019" max="11019" width="6.85546875" style="1" customWidth="1"/>
    <col min="11020" max="11020" width="9.85546875" style="1" customWidth="1"/>
    <col min="11021" max="11021" width="9.42578125" style="1" bestFit="1" customWidth="1"/>
    <col min="11022" max="11022" width="8.85546875" style="1" customWidth="1"/>
    <col min="11023" max="11023" width="9" style="1" customWidth="1"/>
    <col min="11024" max="11024" width="13" style="1" customWidth="1"/>
    <col min="11025" max="11025" width="14.85546875" style="1" bestFit="1" customWidth="1"/>
    <col min="11026" max="11264" width="9.140625" style="1"/>
    <col min="11265" max="11265" width="4.42578125" style="1" customWidth="1"/>
    <col min="11266" max="11266" width="10.140625" style="1" customWidth="1"/>
    <col min="11267" max="11267" width="42.28515625" style="1" customWidth="1"/>
    <col min="11268" max="11268" width="9.42578125" style="1" bestFit="1" customWidth="1"/>
    <col min="11269" max="11269" width="9.7109375" style="1" customWidth="1"/>
    <col min="11270" max="11271" width="8.42578125" style="1" customWidth="1"/>
    <col min="11272" max="11272" width="18.85546875" style="1" customWidth="1"/>
    <col min="11273" max="11273" width="6.7109375" style="1" customWidth="1"/>
    <col min="11274" max="11274" width="7.85546875" style="1" customWidth="1"/>
    <col min="11275" max="11275" width="6.85546875" style="1" customWidth="1"/>
    <col min="11276" max="11276" width="9.85546875" style="1" customWidth="1"/>
    <col min="11277" max="11277" width="9.42578125" style="1" bestFit="1" customWidth="1"/>
    <col min="11278" max="11278" width="8.85546875" style="1" customWidth="1"/>
    <col min="11279" max="11279" width="9" style="1" customWidth="1"/>
    <col min="11280" max="11280" width="13" style="1" customWidth="1"/>
    <col min="11281" max="11281" width="14.85546875" style="1" bestFit="1" customWidth="1"/>
    <col min="11282" max="11520" width="9.140625" style="1"/>
    <col min="11521" max="11521" width="4.42578125" style="1" customWidth="1"/>
    <col min="11522" max="11522" width="10.140625" style="1" customWidth="1"/>
    <col min="11523" max="11523" width="42.28515625" style="1" customWidth="1"/>
    <col min="11524" max="11524" width="9.42578125" style="1" bestFit="1" customWidth="1"/>
    <col min="11525" max="11525" width="9.7109375" style="1" customWidth="1"/>
    <col min="11526" max="11527" width="8.42578125" style="1" customWidth="1"/>
    <col min="11528" max="11528" width="18.85546875" style="1" customWidth="1"/>
    <col min="11529" max="11529" width="6.7109375" style="1" customWidth="1"/>
    <col min="11530" max="11530" width="7.85546875" style="1" customWidth="1"/>
    <col min="11531" max="11531" width="6.85546875" style="1" customWidth="1"/>
    <col min="11532" max="11532" width="9.85546875" style="1" customWidth="1"/>
    <col min="11533" max="11533" width="9.42578125" style="1" bestFit="1" customWidth="1"/>
    <col min="11534" max="11534" width="8.85546875" style="1" customWidth="1"/>
    <col min="11535" max="11535" width="9" style="1" customWidth="1"/>
    <col min="11536" max="11536" width="13" style="1" customWidth="1"/>
    <col min="11537" max="11537" width="14.85546875" style="1" bestFit="1" customWidth="1"/>
    <col min="11538" max="11776" width="9.140625" style="1"/>
    <col min="11777" max="11777" width="4.42578125" style="1" customWidth="1"/>
    <col min="11778" max="11778" width="10.140625" style="1" customWidth="1"/>
    <col min="11779" max="11779" width="42.28515625" style="1" customWidth="1"/>
    <col min="11780" max="11780" width="9.42578125" style="1" bestFit="1" customWidth="1"/>
    <col min="11781" max="11781" width="9.7109375" style="1" customWidth="1"/>
    <col min="11782" max="11783" width="8.42578125" style="1" customWidth="1"/>
    <col min="11784" max="11784" width="18.85546875" style="1" customWidth="1"/>
    <col min="11785" max="11785" width="6.7109375" style="1" customWidth="1"/>
    <col min="11786" max="11786" width="7.85546875" style="1" customWidth="1"/>
    <col min="11787" max="11787" width="6.85546875" style="1" customWidth="1"/>
    <col min="11788" max="11788" width="9.85546875" style="1" customWidth="1"/>
    <col min="11789" max="11789" width="9.42578125" style="1" bestFit="1" customWidth="1"/>
    <col min="11790" max="11790" width="8.85546875" style="1" customWidth="1"/>
    <col min="11791" max="11791" width="9" style="1" customWidth="1"/>
    <col min="11792" max="11792" width="13" style="1" customWidth="1"/>
    <col min="11793" max="11793" width="14.85546875" style="1" bestFit="1" customWidth="1"/>
    <col min="11794" max="12032" width="9.140625" style="1"/>
    <col min="12033" max="12033" width="4.42578125" style="1" customWidth="1"/>
    <col min="12034" max="12034" width="10.140625" style="1" customWidth="1"/>
    <col min="12035" max="12035" width="42.28515625" style="1" customWidth="1"/>
    <col min="12036" max="12036" width="9.42578125" style="1" bestFit="1" customWidth="1"/>
    <col min="12037" max="12037" width="9.7109375" style="1" customWidth="1"/>
    <col min="12038" max="12039" width="8.42578125" style="1" customWidth="1"/>
    <col min="12040" max="12040" width="18.85546875" style="1" customWidth="1"/>
    <col min="12041" max="12041" width="6.7109375" style="1" customWidth="1"/>
    <col min="12042" max="12042" width="7.85546875" style="1" customWidth="1"/>
    <col min="12043" max="12043" width="6.85546875" style="1" customWidth="1"/>
    <col min="12044" max="12044" width="9.85546875" style="1" customWidth="1"/>
    <col min="12045" max="12045" width="9.42578125" style="1" bestFit="1" customWidth="1"/>
    <col min="12046" max="12046" width="8.85546875" style="1" customWidth="1"/>
    <col min="12047" max="12047" width="9" style="1" customWidth="1"/>
    <col min="12048" max="12048" width="13" style="1" customWidth="1"/>
    <col min="12049" max="12049" width="14.85546875" style="1" bestFit="1" customWidth="1"/>
    <col min="12050" max="12288" width="9.140625" style="1"/>
    <col min="12289" max="12289" width="4.42578125" style="1" customWidth="1"/>
    <col min="12290" max="12290" width="10.140625" style="1" customWidth="1"/>
    <col min="12291" max="12291" width="42.28515625" style="1" customWidth="1"/>
    <col min="12292" max="12292" width="9.42578125" style="1" bestFit="1" customWidth="1"/>
    <col min="12293" max="12293" width="9.7109375" style="1" customWidth="1"/>
    <col min="12294" max="12295" width="8.42578125" style="1" customWidth="1"/>
    <col min="12296" max="12296" width="18.85546875" style="1" customWidth="1"/>
    <col min="12297" max="12297" width="6.7109375" style="1" customWidth="1"/>
    <col min="12298" max="12298" width="7.85546875" style="1" customWidth="1"/>
    <col min="12299" max="12299" width="6.85546875" style="1" customWidth="1"/>
    <col min="12300" max="12300" width="9.85546875" style="1" customWidth="1"/>
    <col min="12301" max="12301" width="9.42578125" style="1" bestFit="1" customWidth="1"/>
    <col min="12302" max="12302" width="8.85546875" style="1" customWidth="1"/>
    <col min="12303" max="12303" width="9" style="1" customWidth="1"/>
    <col min="12304" max="12304" width="13" style="1" customWidth="1"/>
    <col min="12305" max="12305" width="14.85546875" style="1" bestFit="1" customWidth="1"/>
    <col min="12306" max="12544" width="9.140625" style="1"/>
    <col min="12545" max="12545" width="4.42578125" style="1" customWidth="1"/>
    <col min="12546" max="12546" width="10.140625" style="1" customWidth="1"/>
    <col min="12547" max="12547" width="42.28515625" style="1" customWidth="1"/>
    <col min="12548" max="12548" width="9.42578125" style="1" bestFit="1" customWidth="1"/>
    <col min="12549" max="12549" width="9.7109375" style="1" customWidth="1"/>
    <col min="12550" max="12551" width="8.42578125" style="1" customWidth="1"/>
    <col min="12552" max="12552" width="18.85546875" style="1" customWidth="1"/>
    <col min="12553" max="12553" width="6.7109375" style="1" customWidth="1"/>
    <col min="12554" max="12554" width="7.85546875" style="1" customWidth="1"/>
    <col min="12555" max="12555" width="6.85546875" style="1" customWidth="1"/>
    <col min="12556" max="12556" width="9.85546875" style="1" customWidth="1"/>
    <col min="12557" max="12557" width="9.42578125" style="1" bestFit="1" customWidth="1"/>
    <col min="12558" max="12558" width="8.85546875" style="1" customWidth="1"/>
    <col min="12559" max="12559" width="9" style="1" customWidth="1"/>
    <col min="12560" max="12560" width="13" style="1" customWidth="1"/>
    <col min="12561" max="12561" width="14.85546875" style="1" bestFit="1" customWidth="1"/>
    <col min="12562" max="12800" width="9.140625" style="1"/>
    <col min="12801" max="12801" width="4.42578125" style="1" customWidth="1"/>
    <col min="12802" max="12802" width="10.140625" style="1" customWidth="1"/>
    <col min="12803" max="12803" width="42.28515625" style="1" customWidth="1"/>
    <col min="12804" max="12804" width="9.42578125" style="1" bestFit="1" customWidth="1"/>
    <col min="12805" max="12805" width="9.7109375" style="1" customWidth="1"/>
    <col min="12806" max="12807" width="8.42578125" style="1" customWidth="1"/>
    <col min="12808" max="12808" width="18.85546875" style="1" customWidth="1"/>
    <col min="12809" max="12809" width="6.7109375" style="1" customWidth="1"/>
    <col min="12810" max="12810" width="7.85546875" style="1" customWidth="1"/>
    <col min="12811" max="12811" width="6.85546875" style="1" customWidth="1"/>
    <col min="12812" max="12812" width="9.85546875" style="1" customWidth="1"/>
    <col min="12813" max="12813" width="9.42578125" style="1" bestFit="1" customWidth="1"/>
    <col min="12814" max="12814" width="8.85546875" style="1" customWidth="1"/>
    <col min="12815" max="12815" width="9" style="1" customWidth="1"/>
    <col min="12816" max="12816" width="13" style="1" customWidth="1"/>
    <col min="12817" max="12817" width="14.85546875" style="1" bestFit="1" customWidth="1"/>
    <col min="12818" max="13056" width="9.140625" style="1"/>
    <col min="13057" max="13057" width="4.42578125" style="1" customWidth="1"/>
    <col min="13058" max="13058" width="10.140625" style="1" customWidth="1"/>
    <col min="13059" max="13059" width="42.28515625" style="1" customWidth="1"/>
    <col min="13060" max="13060" width="9.42578125" style="1" bestFit="1" customWidth="1"/>
    <col min="13061" max="13061" width="9.7109375" style="1" customWidth="1"/>
    <col min="13062" max="13063" width="8.42578125" style="1" customWidth="1"/>
    <col min="13064" max="13064" width="18.85546875" style="1" customWidth="1"/>
    <col min="13065" max="13065" width="6.7109375" style="1" customWidth="1"/>
    <col min="13066" max="13066" width="7.85546875" style="1" customWidth="1"/>
    <col min="13067" max="13067" width="6.85546875" style="1" customWidth="1"/>
    <col min="13068" max="13068" width="9.85546875" style="1" customWidth="1"/>
    <col min="13069" max="13069" width="9.42578125" style="1" bestFit="1" customWidth="1"/>
    <col min="13070" max="13070" width="8.85546875" style="1" customWidth="1"/>
    <col min="13071" max="13071" width="9" style="1" customWidth="1"/>
    <col min="13072" max="13072" width="13" style="1" customWidth="1"/>
    <col min="13073" max="13073" width="14.85546875" style="1" bestFit="1" customWidth="1"/>
    <col min="13074" max="13312" width="9.140625" style="1"/>
    <col min="13313" max="13313" width="4.42578125" style="1" customWidth="1"/>
    <col min="13314" max="13314" width="10.140625" style="1" customWidth="1"/>
    <col min="13315" max="13315" width="42.28515625" style="1" customWidth="1"/>
    <col min="13316" max="13316" width="9.42578125" style="1" bestFit="1" customWidth="1"/>
    <col min="13317" max="13317" width="9.7109375" style="1" customWidth="1"/>
    <col min="13318" max="13319" width="8.42578125" style="1" customWidth="1"/>
    <col min="13320" max="13320" width="18.85546875" style="1" customWidth="1"/>
    <col min="13321" max="13321" width="6.7109375" style="1" customWidth="1"/>
    <col min="13322" max="13322" width="7.85546875" style="1" customWidth="1"/>
    <col min="13323" max="13323" width="6.85546875" style="1" customWidth="1"/>
    <col min="13324" max="13324" width="9.85546875" style="1" customWidth="1"/>
    <col min="13325" max="13325" width="9.42578125" style="1" bestFit="1" customWidth="1"/>
    <col min="13326" max="13326" width="8.85546875" style="1" customWidth="1"/>
    <col min="13327" max="13327" width="9" style="1" customWidth="1"/>
    <col min="13328" max="13328" width="13" style="1" customWidth="1"/>
    <col min="13329" max="13329" width="14.85546875" style="1" bestFit="1" customWidth="1"/>
    <col min="13330" max="13568" width="9.140625" style="1"/>
    <col min="13569" max="13569" width="4.42578125" style="1" customWidth="1"/>
    <col min="13570" max="13570" width="10.140625" style="1" customWidth="1"/>
    <col min="13571" max="13571" width="42.28515625" style="1" customWidth="1"/>
    <col min="13572" max="13572" width="9.42578125" style="1" bestFit="1" customWidth="1"/>
    <col min="13573" max="13573" width="9.7109375" style="1" customWidth="1"/>
    <col min="13574" max="13575" width="8.42578125" style="1" customWidth="1"/>
    <col min="13576" max="13576" width="18.85546875" style="1" customWidth="1"/>
    <col min="13577" max="13577" width="6.7109375" style="1" customWidth="1"/>
    <col min="13578" max="13578" width="7.85546875" style="1" customWidth="1"/>
    <col min="13579" max="13579" width="6.85546875" style="1" customWidth="1"/>
    <col min="13580" max="13580" width="9.85546875" style="1" customWidth="1"/>
    <col min="13581" max="13581" width="9.42578125" style="1" bestFit="1" customWidth="1"/>
    <col min="13582" max="13582" width="8.85546875" style="1" customWidth="1"/>
    <col min="13583" max="13583" width="9" style="1" customWidth="1"/>
    <col min="13584" max="13584" width="13" style="1" customWidth="1"/>
    <col min="13585" max="13585" width="14.85546875" style="1" bestFit="1" customWidth="1"/>
    <col min="13586" max="13824" width="9.140625" style="1"/>
    <col min="13825" max="13825" width="4.42578125" style="1" customWidth="1"/>
    <col min="13826" max="13826" width="10.140625" style="1" customWidth="1"/>
    <col min="13827" max="13827" width="42.28515625" style="1" customWidth="1"/>
    <col min="13828" max="13828" width="9.42578125" style="1" bestFit="1" customWidth="1"/>
    <col min="13829" max="13829" width="9.7109375" style="1" customWidth="1"/>
    <col min="13830" max="13831" width="8.42578125" style="1" customWidth="1"/>
    <col min="13832" max="13832" width="18.85546875" style="1" customWidth="1"/>
    <col min="13833" max="13833" width="6.7109375" style="1" customWidth="1"/>
    <col min="13834" max="13834" width="7.85546875" style="1" customWidth="1"/>
    <col min="13835" max="13835" width="6.85546875" style="1" customWidth="1"/>
    <col min="13836" max="13836" width="9.85546875" style="1" customWidth="1"/>
    <col min="13837" max="13837" width="9.42578125" style="1" bestFit="1" customWidth="1"/>
    <col min="13838" max="13838" width="8.85546875" style="1" customWidth="1"/>
    <col min="13839" max="13839" width="9" style="1" customWidth="1"/>
    <col min="13840" max="13840" width="13" style="1" customWidth="1"/>
    <col min="13841" max="13841" width="14.85546875" style="1" bestFit="1" customWidth="1"/>
    <col min="13842" max="14080" width="9.140625" style="1"/>
    <col min="14081" max="14081" width="4.42578125" style="1" customWidth="1"/>
    <col min="14082" max="14082" width="10.140625" style="1" customWidth="1"/>
    <col min="14083" max="14083" width="42.28515625" style="1" customWidth="1"/>
    <col min="14084" max="14084" width="9.42578125" style="1" bestFit="1" customWidth="1"/>
    <col min="14085" max="14085" width="9.7109375" style="1" customWidth="1"/>
    <col min="14086" max="14087" width="8.42578125" style="1" customWidth="1"/>
    <col min="14088" max="14088" width="18.85546875" style="1" customWidth="1"/>
    <col min="14089" max="14089" width="6.7109375" style="1" customWidth="1"/>
    <col min="14090" max="14090" width="7.85546875" style="1" customWidth="1"/>
    <col min="14091" max="14091" width="6.85546875" style="1" customWidth="1"/>
    <col min="14092" max="14092" width="9.85546875" style="1" customWidth="1"/>
    <col min="14093" max="14093" width="9.42578125" style="1" bestFit="1" customWidth="1"/>
    <col min="14094" max="14094" width="8.85546875" style="1" customWidth="1"/>
    <col min="14095" max="14095" width="9" style="1" customWidth="1"/>
    <col min="14096" max="14096" width="13" style="1" customWidth="1"/>
    <col min="14097" max="14097" width="14.85546875" style="1" bestFit="1" customWidth="1"/>
    <col min="14098" max="14336" width="9.140625" style="1"/>
    <col min="14337" max="14337" width="4.42578125" style="1" customWidth="1"/>
    <col min="14338" max="14338" width="10.140625" style="1" customWidth="1"/>
    <col min="14339" max="14339" width="42.28515625" style="1" customWidth="1"/>
    <col min="14340" max="14340" width="9.42578125" style="1" bestFit="1" customWidth="1"/>
    <col min="14341" max="14341" width="9.7109375" style="1" customWidth="1"/>
    <col min="14342" max="14343" width="8.42578125" style="1" customWidth="1"/>
    <col min="14344" max="14344" width="18.85546875" style="1" customWidth="1"/>
    <col min="14345" max="14345" width="6.7109375" style="1" customWidth="1"/>
    <col min="14346" max="14346" width="7.85546875" style="1" customWidth="1"/>
    <col min="14347" max="14347" width="6.85546875" style="1" customWidth="1"/>
    <col min="14348" max="14348" width="9.85546875" style="1" customWidth="1"/>
    <col min="14349" max="14349" width="9.42578125" style="1" bestFit="1" customWidth="1"/>
    <col min="14350" max="14350" width="8.85546875" style="1" customWidth="1"/>
    <col min="14351" max="14351" width="9" style="1" customWidth="1"/>
    <col min="14352" max="14352" width="13" style="1" customWidth="1"/>
    <col min="14353" max="14353" width="14.85546875" style="1" bestFit="1" customWidth="1"/>
    <col min="14354" max="14592" width="9.140625" style="1"/>
    <col min="14593" max="14593" width="4.42578125" style="1" customWidth="1"/>
    <col min="14594" max="14594" width="10.140625" style="1" customWidth="1"/>
    <col min="14595" max="14595" width="42.28515625" style="1" customWidth="1"/>
    <col min="14596" max="14596" width="9.42578125" style="1" bestFit="1" customWidth="1"/>
    <col min="14597" max="14597" width="9.7109375" style="1" customWidth="1"/>
    <col min="14598" max="14599" width="8.42578125" style="1" customWidth="1"/>
    <col min="14600" max="14600" width="18.85546875" style="1" customWidth="1"/>
    <col min="14601" max="14601" width="6.7109375" style="1" customWidth="1"/>
    <col min="14602" max="14602" width="7.85546875" style="1" customWidth="1"/>
    <col min="14603" max="14603" width="6.85546875" style="1" customWidth="1"/>
    <col min="14604" max="14604" width="9.85546875" style="1" customWidth="1"/>
    <col min="14605" max="14605" width="9.42578125" style="1" bestFit="1" customWidth="1"/>
    <col min="14606" max="14606" width="8.85546875" style="1" customWidth="1"/>
    <col min="14607" max="14607" width="9" style="1" customWidth="1"/>
    <col min="14608" max="14608" width="13" style="1" customWidth="1"/>
    <col min="14609" max="14609" width="14.85546875" style="1" bestFit="1" customWidth="1"/>
    <col min="14610" max="14848" width="9.140625" style="1"/>
    <col min="14849" max="14849" width="4.42578125" style="1" customWidth="1"/>
    <col min="14850" max="14850" width="10.140625" style="1" customWidth="1"/>
    <col min="14851" max="14851" width="42.28515625" style="1" customWidth="1"/>
    <col min="14852" max="14852" width="9.42578125" style="1" bestFit="1" customWidth="1"/>
    <col min="14853" max="14853" width="9.7109375" style="1" customWidth="1"/>
    <col min="14854" max="14855" width="8.42578125" style="1" customWidth="1"/>
    <col min="14856" max="14856" width="18.85546875" style="1" customWidth="1"/>
    <col min="14857" max="14857" width="6.7109375" style="1" customWidth="1"/>
    <col min="14858" max="14858" width="7.85546875" style="1" customWidth="1"/>
    <col min="14859" max="14859" width="6.85546875" style="1" customWidth="1"/>
    <col min="14860" max="14860" width="9.85546875" style="1" customWidth="1"/>
    <col min="14861" max="14861" width="9.42578125" style="1" bestFit="1" customWidth="1"/>
    <col min="14862" max="14862" width="8.85546875" style="1" customWidth="1"/>
    <col min="14863" max="14863" width="9" style="1" customWidth="1"/>
    <col min="14864" max="14864" width="13" style="1" customWidth="1"/>
    <col min="14865" max="14865" width="14.85546875" style="1" bestFit="1" customWidth="1"/>
    <col min="14866" max="15104" width="9.140625" style="1"/>
    <col min="15105" max="15105" width="4.42578125" style="1" customWidth="1"/>
    <col min="15106" max="15106" width="10.140625" style="1" customWidth="1"/>
    <col min="15107" max="15107" width="42.28515625" style="1" customWidth="1"/>
    <col min="15108" max="15108" width="9.42578125" style="1" bestFit="1" customWidth="1"/>
    <col min="15109" max="15109" width="9.7109375" style="1" customWidth="1"/>
    <col min="15110" max="15111" width="8.42578125" style="1" customWidth="1"/>
    <col min="15112" max="15112" width="18.85546875" style="1" customWidth="1"/>
    <col min="15113" max="15113" width="6.7109375" style="1" customWidth="1"/>
    <col min="15114" max="15114" width="7.85546875" style="1" customWidth="1"/>
    <col min="15115" max="15115" width="6.85546875" style="1" customWidth="1"/>
    <col min="15116" max="15116" width="9.85546875" style="1" customWidth="1"/>
    <col min="15117" max="15117" width="9.42578125" style="1" bestFit="1" customWidth="1"/>
    <col min="15118" max="15118" width="8.85546875" style="1" customWidth="1"/>
    <col min="15119" max="15119" width="9" style="1" customWidth="1"/>
    <col min="15120" max="15120" width="13" style="1" customWidth="1"/>
    <col min="15121" max="15121" width="14.85546875" style="1" bestFit="1" customWidth="1"/>
    <col min="15122" max="15360" width="9.140625" style="1"/>
    <col min="15361" max="15361" width="4.42578125" style="1" customWidth="1"/>
    <col min="15362" max="15362" width="10.140625" style="1" customWidth="1"/>
    <col min="15363" max="15363" width="42.28515625" style="1" customWidth="1"/>
    <col min="15364" max="15364" width="9.42578125" style="1" bestFit="1" customWidth="1"/>
    <col min="15365" max="15365" width="9.7109375" style="1" customWidth="1"/>
    <col min="15366" max="15367" width="8.42578125" style="1" customWidth="1"/>
    <col min="15368" max="15368" width="18.85546875" style="1" customWidth="1"/>
    <col min="15369" max="15369" width="6.7109375" style="1" customWidth="1"/>
    <col min="15370" max="15370" width="7.85546875" style="1" customWidth="1"/>
    <col min="15371" max="15371" width="6.85546875" style="1" customWidth="1"/>
    <col min="15372" max="15372" width="9.85546875" style="1" customWidth="1"/>
    <col min="15373" max="15373" width="9.42578125" style="1" bestFit="1" customWidth="1"/>
    <col min="15374" max="15374" width="8.85546875" style="1" customWidth="1"/>
    <col min="15375" max="15375" width="9" style="1" customWidth="1"/>
    <col min="15376" max="15376" width="13" style="1" customWidth="1"/>
    <col min="15377" max="15377" width="14.85546875" style="1" bestFit="1" customWidth="1"/>
    <col min="15378" max="15616" width="9.140625" style="1"/>
    <col min="15617" max="15617" width="4.42578125" style="1" customWidth="1"/>
    <col min="15618" max="15618" width="10.140625" style="1" customWidth="1"/>
    <col min="15619" max="15619" width="42.28515625" style="1" customWidth="1"/>
    <col min="15620" max="15620" width="9.42578125" style="1" bestFit="1" customWidth="1"/>
    <col min="15621" max="15621" width="9.7109375" style="1" customWidth="1"/>
    <col min="15622" max="15623" width="8.42578125" style="1" customWidth="1"/>
    <col min="15624" max="15624" width="18.85546875" style="1" customWidth="1"/>
    <col min="15625" max="15625" width="6.7109375" style="1" customWidth="1"/>
    <col min="15626" max="15626" width="7.85546875" style="1" customWidth="1"/>
    <col min="15627" max="15627" width="6.85546875" style="1" customWidth="1"/>
    <col min="15628" max="15628" width="9.85546875" style="1" customWidth="1"/>
    <col min="15629" max="15629" width="9.42578125" style="1" bestFit="1" customWidth="1"/>
    <col min="15630" max="15630" width="8.85546875" style="1" customWidth="1"/>
    <col min="15631" max="15631" width="9" style="1" customWidth="1"/>
    <col min="15632" max="15632" width="13" style="1" customWidth="1"/>
    <col min="15633" max="15633" width="14.85546875" style="1" bestFit="1" customWidth="1"/>
    <col min="15634" max="15872" width="9.140625" style="1"/>
    <col min="15873" max="15873" width="4.42578125" style="1" customWidth="1"/>
    <col min="15874" max="15874" width="10.140625" style="1" customWidth="1"/>
    <col min="15875" max="15875" width="42.28515625" style="1" customWidth="1"/>
    <col min="15876" max="15876" width="9.42578125" style="1" bestFit="1" customWidth="1"/>
    <col min="15877" max="15877" width="9.7109375" style="1" customWidth="1"/>
    <col min="15878" max="15879" width="8.42578125" style="1" customWidth="1"/>
    <col min="15880" max="15880" width="18.85546875" style="1" customWidth="1"/>
    <col min="15881" max="15881" width="6.7109375" style="1" customWidth="1"/>
    <col min="15882" max="15882" width="7.85546875" style="1" customWidth="1"/>
    <col min="15883" max="15883" width="6.85546875" style="1" customWidth="1"/>
    <col min="15884" max="15884" width="9.85546875" style="1" customWidth="1"/>
    <col min="15885" max="15885" width="9.42578125" style="1" bestFit="1" customWidth="1"/>
    <col min="15886" max="15886" width="8.85546875" style="1" customWidth="1"/>
    <col min="15887" max="15887" width="9" style="1" customWidth="1"/>
    <col min="15888" max="15888" width="13" style="1" customWidth="1"/>
    <col min="15889" max="15889" width="14.85546875" style="1" bestFit="1" customWidth="1"/>
    <col min="15890" max="16128" width="9.140625" style="1"/>
    <col min="16129" max="16129" width="4.42578125" style="1" customWidth="1"/>
    <col min="16130" max="16130" width="10.140625" style="1" customWidth="1"/>
    <col min="16131" max="16131" width="42.28515625" style="1" customWidth="1"/>
    <col min="16132" max="16132" width="9.42578125" style="1" bestFit="1" customWidth="1"/>
    <col min="16133" max="16133" width="9.7109375" style="1" customWidth="1"/>
    <col min="16134" max="16135" width="8.42578125" style="1" customWidth="1"/>
    <col min="16136" max="16136" width="18.85546875" style="1" customWidth="1"/>
    <col min="16137" max="16137" width="6.7109375" style="1" customWidth="1"/>
    <col min="16138" max="16138" width="7.85546875" style="1" customWidth="1"/>
    <col min="16139" max="16139" width="6.85546875" style="1" customWidth="1"/>
    <col min="16140" max="16140" width="9.85546875" style="1" customWidth="1"/>
    <col min="16141" max="16141" width="9.42578125" style="1" bestFit="1" customWidth="1"/>
    <col min="16142" max="16142" width="8.85546875" style="1" customWidth="1"/>
    <col min="16143" max="16143" width="9" style="1" customWidth="1"/>
    <col min="16144" max="16144" width="13" style="1" customWidth="1"/>
    <col min="16145" max="16145" width="14.85546875" style="1" bestFit="1" customWidth="1"/>
    <col min="16146" max="16384" width="9.140625" style="1"/>
  </cols>
  <sheetData>
    <row r="1" spans="1:67" s="3" customFormat="1" ht="24.75" customHeight="1">
      <c r="A1" s="336" t="s">
        <v>123</v>
      </c>
      <c r="B1" s="336"/>
      <c r="C1" s="336"/>
      <c r="D1" s="336"/>
      <c r="E1" s="336"/>
      <c r="F1" s="336"/>
      <c r="G1" s="336"/>
      <c r="H1" s="336"/>
      <c r="I1" s="336"/>
      <c r="J1" s="336"/>
      <c r="K1" s="336"/>
      <c r="L1" s="336"/>
      <c r="M1" s="336"/>
      <c r="N1" s="336"/>
      <c r="O1" s="336"/>
      <c r="P1" s="336"/>
    </row>
    <row r="2" spans="1:67" s="3" customFormat="1" ht="9.75" customHeight="1">
      <c r="A2" s="81"/>
      <c r="B2" s="81"/>
      <c r="C2" s="81"/>
      <c r="D2" s="81"/>
      <c r="E2" s="81"/>
      <c r="F2" s="81"/>
      <c r="G2" s="81"/>
      <c r="H2" s="81"/>
      <c r="I2" s="81"/>
      <c r="J2" s="81"/>
      <c r="K2" s="81"/>
      <c r="L2" s="81"/>
      <c r="M2" s="81"/>
      <c r="N2" s="81"/>
      <c r="O2" s="81"/>
      <c r="P2" s="81"/>
    </row>
    <row r="3" spans="1:67" s="3" customFormat="1" ht="68.25" customHeight="1">
      <c r="A3" s="337" t="s">
        <v>191</v>
      </c>
      <c r="B3" s="337"/>
      <c r="C3" s="337"/>
      <c r="D3" s="337"/>
      <c r="E3" s="337"/>
      <c r="F3" s="337"/>
      <c r="G3" s="337"/>
      <c r="H3" s="337"/>
      <c r="I3" s="337"/>
      <c r="J3" s="337"/>
      <c r="K3" s="337"/>
      <c r="L3" s="337"/>
      <c r="M3" s="337"/>
      <c r="N3" s="337"/>
      <c r="O3" s="337"/>
      <c r="P3" s="337"/>
    </row>
    <row r="4" spans="1:67" s="3" customFormat="1" ht="24" customHeight="1">
      <c r="A4" s="338" t="s">
        <v>189</v>
      </c>
      <c r="B4" s="338"/>
      <c r="C4" s="338"/>
      <c r="D4" s="338"/>
      <c r="E4" s="338"/>
      <c r="F4" s="338"/>
      <c r="G4" s="338"/>
      <c r="H4" s="338"/>
      <c r="I4" s="338"/>
      <c r="J4" s="338"/>
      <c r="K4" s="338"/>
      <c r="L4" s="338"/>
      <c r="M4" s="338"/>
      <c r="N4" s="338"/>
      <c r="O4" s="338"/>
      <c r="P4" s="338"/>
    </row>
    <row r="5" spans="1:67" s="3" customFormat="1" ht="24" customHeight="1">
      <c r="A5" s="170"/>
      <c r="B5" s="170"/>
      <c r="C5" s="170"/>
      <c r="D5" s="170"/>
      <c r="E5" s="170"/>
      <c r="F5" s="170"/>
      <c r="G5" s="170"/>
      <c r="H5" s="170"/>
      <c r="I5" s="170"/>
      <c r="J5" s="170"/>
      <c r="K5" s="170"/>
      <c r="L5" s="170"/>
      <c r="M5" s="170"/>
      <c r="N5" s="170"/>
      <c r="O5" s="170"/>
      <c r="P5" s="170"/>
    </row>
    <row r="6" spans="1:67" s="18" customFormat="1" ht="16.5" customHeight="1">
      <c r="A6" s="339" t="s">
        <v>137</v>
      </c>
      <c r="B6" s="339"/>
      <c r="C6" s="339"/>
      <c r="D6" s="341" t="s">
        <v>139</v>
      </c>
      <c r="E6" s="341"/>
      <c r="F6" s="341"/>
      <c r="H6" s="159"/>
      <c r="I6" s="159"/>
      <c r="J6" s="342" t="s">
        <v>18</v>
      </c>
      <c r="K6" s="342"/>
      <c r="L6" s="342"/>
      <c r="M6" s="343">
        <f>P62</f>
        <v>389.78185148559754</v>
      </c>
      <c r="N6" s="343"/>
      <c r="O6" s="344" t="s">
        <v>19</v>
      </c>
      <c r="P6" s="344"/>
      <c r="Q6" s="89"/>
    </row>
    <row r="7" spans="1:67" s="18" customFormat="1" ht="16.5" customHeight="1">
      <c r="A7" s="340"/>
      <c r="B7" s="340"/>
      <c r="C7" s="340"/>
      <c r="D7" s="345" t="s">
        <v>138</v>
      </c>
      <c r="E7" s="345"/>
      <c r="F7" s="345"/>
      <c r="H7" s="346"/>
      <c r="I7" s="346"/>
      <c r="J7" s="346"/>
      <c r="K7" s="346"/>
      <c r="L7" s="346"/>
      <c r="M7" s="347"/>
      <c r="N7" s="347"/>
      <c r="O7" s="348"/>
      <c r="P7" s="348"/>
      <c r="Q7" s="89"/>
      <c r="R7" s="90">
        <v>2.45844</v>
      </c>
    </row>
    <row r="8" spans="1:67" s="91" customFormat="1" ht="19.5" customHeight="1">
      <c r="A8" s="349" t="s">
        <v>20</v>
      </c>
      <c r="B8" s="350" t="s">
        <v>21</v>
      </c>
      <c r="C8" s="352" t="s">
        <v>22</v>
      </c>
      <c r="D8" s="351" t="s">
        <v>23</v>
      </c>
      <c r="E8" s="350" t="s">
        <v>24</v>
      </c>
      <c r="F8" s="350" t="s">
        <v>25</v>
      </c>
      <c r="G8" s="350" t="s">
        <v>26</v>
      </c>
      <c r="H8" s="353" t="s">
        <v>27</v>
      </c>
      <c r="I8" s="354"/>
      <c r="J8" s="354"/>
      <c r="K8" s="354"/>
      <c r="L8" s="354"/>
      <c r="M8" s="355"/>
      <c r="N8" s="350" t="s">
        <v>28</v>
      </c>
      <c r="O8" s="350" t="s">
        <v>29</v>
      </c>
      <c r="P8" s="351" t="s">
        <v>30</v>
      </c>
      <c r="R8" s="90">
        <v>3.0480999999999998</v>
      </c>
    </row>
    <row r="9" spans="1:67" s="91" customFormat="1" ht="148.5" customHeight="1">
      <c r="A9" s="349"/>
      <c r="B9" s="351"/>
      <c r="C9" s="352"/>
      <c r="D9" s="351"/>
      <c r="E9" s="351"/>
      <c r="F9" s="350"/>
      <c r="G9" s="350"/>
      <c r="H9" s="169" t="s">
        <v>31</v>
      </c>
      <c r="I9" s="166" t="s">
        <v>23</v>
      </c>
      <c r="J9" s="165" t="s">
        <v>32</v>
      </c>
      <c r="K9" s="20" t="s">
        <v>33</v>
      </c>
      <c r="L9" s="20" t="s">
        <v>34</v>
      </c>
      <c r="M9" s="154" t="s">
        <v>136</v>
      </c>
      <c r="N9" s="356"/>
      <c r="O9" s="356"/>
      <c r="P9" s="357"/>
    </row>
    <row r="10" spans="1:67" s="167" customFormat="1" ht="17.25">
      <c r="A10" s="168">
        <v>1</v>
      </c>
      <c r="B10" s="168">
        <v>2</v>
      </c>
      <c r="C10" s="168">
        <v>3</v>
      </c>
      <c r="D10" s="168">
        <v>4</v>
      </c>
      <c r="E10" s="168">
        <v>5</v>
      </c>
      <c r="F10" s="168">
        <v>6</v>
      </c>
      <c r="G10" s="168">
        <v>7</v>
      </c>
      <c r="H10" s="168">
        <v>8</v>
      </c>
      <c r="I10" s="168">
        <v>9</v>
      </c>
      <c r="J10" s="168">
        <v>10</v>
      </c>
      <c r="K10" s="168">
        <v>11</v>
      </c>
      <c r="L10" s="168">
        <v>12</v>
      </c>
      <c r="M10" s="168">
        <v>13</v>
      </c>
      <c r="N10" s="168">
        <v>14</v>
      </c>
      <c r="O10" s="168">
        <v>15</v>
      </c>
      <c r="P10" s="168">
        <v>16</v>
      </c>
    </row>
    <row r="11" spans="1:67" s="17" customFormat="1" ht="17.25">
      <c r="A11" s="326">
        <v>1</v>
      </c>
      <c r="B11" s="321" t="s">
        <v>37</v>
      </c>
      <c r="C11" s="391" t="s">
        <v>36</v>
      </c>
      <c r="D11" s="326" t="s">
        <v>35</v>
      </c>
      <c r="E11" s="326">
        <v>10</v>
      </c>
      <c r="F11" s="163">
        <f>0.539*0.5</f>
        <v>0.26950000000000002</v>
      </c>
      <c r="G11" s="160">
        <f>0.349*0.5</f>
        <v>0.17449999999999999</v>
      </c>
      <c r="H11" s="326" t="s">
        <v>0</v>
      </c>
      <c r="I11" s="326" t="s">
        <v>0</v>
      </c>
      <c r="J11" s="326" t="s">
        <v>0</v>
      </c>
      <c r="K11" s="326" t="s">
        <v>0</v>
      </c>
      <c r="L11" s="326" t="s">
        <v>0</v>
      </c>
      <c r="M11" s="331" t="s">
        <v>0</v>
      </c>
      <c r="N11" s="331">
        <f>F12+G12</f>
        <v>1.19444303</v>
      </c>
      <c r="O11" s="331">
        <f>N11</f>
        <v>1.19444303</v>
      </c>
      <c r="P11" s="315">
        <f>E11*O11</f>
        <v>11.9444303</v>
      </c>
      <c r="Q11" s="16"/>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row>
    <row r="12" spans="1:67" s="17" customFormat="1" ht="17.25">
      <c r="A12" s="326"/>
      <c r="B12" s="321"/>
      <c r="C12" s="391"/>
      <c r="D12" s="326"/>
      <c r="E12" s="326"/>
      <c r="F12" s="160">
        <f>F11*$R$7</f>
        <v>0.66254958000000008</v>
      </c>
      <c r="G12" s="160">
        <f>G11*$R$8</f>
        <v>0.53189344999999988</v>
      </c>
      <c r="H12" s="326"/>
      <c r="I12" s="326"/>
      <c r="J12" s="326"/>
      <c r="K12" s="326"/>
      <c r="L12" s="326"/>
      <c r="M12" s="331"/>
      <c r="N12" s="331"/>
      <c r="O12" s="387"/>
      <c r="P12" s="315"/>
      <c r="Q12" s="16"/>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row>
    <row r="13" spans="1:67" s="5" customFormat="1" ht="20.25" customHeight="1">
      <c r="A13" s="383">
        <v>2</v>
      </c>
      <c r="B13" s="383" t="s">
        <v>38</v>
      </c>
      <c r="C13" s="384" t="s">
        <v>180</v>
      </c>
      <c r="D13" s="383" t="s">
        <v>1</v>
      </c>
      <c r="E13" s="390">
        <f>4+5+5</f>
        <v>14</v>
      </c>
      <c r="F13" s="105">
        <f>0.129*0.3</f>
        <v>3.8699999999999998E-2</v>
      </c>
      <c r="G13" s="181">
        <v>0</v>
      </c>
      <c r="H13" s="383" t="s">
        <v>0</v>
      </c>
      <c r="I13" s="383" t="s">
        <v>0</v>
      </c>
      <c r="J13" s="383" t="s">
        <v>0</v>
      </c>
      <c r="K13" s="383" t="s">
        <v>0</v>
      </c>
      <c r="L13" s="383" t="s">
        <v>0</v>
      </c>
      <c r="M13" s="383" t="s">
        <v>0</v>
      </c>
      <c r="N13" s="382">
        <f>F14+G14</f>
        <v>9.5141627999999992E-2</v>
      </c>
      <c r="O13" s="382">
        <f>N13</f>
        <v>9.5141627999999992E-2</v>
      </c>
      <c r="P13" s="382">
        <f>E13*O13</f>
        <v>1.3319827919999998</v>
      </c>
    </row>
    <row r="14" spans="1:67" s="5" customFormat="1" ht="20.25" customHeight="1">
      <c r="A14" s="383"/>
      <c r="B14" s="383"/>
      <c r="C14" s="384"/>
      <c r="D14" s="383"/>
      <c r="E14" s="390"/>
      <c r="F14" s="160">
        <f>F13*$R$7</f>
        <v>9.5141627999999992E-2</v>
      </c>
      <c r="G14" s="160">
        <f>G13*$R$8</f>
        <v>0</v>
      </c>
      <c r="H14" s="383"/>
      <c r="I14" s="383"/>
      <c r="J14" s="383"/>
      <c r="K14" s="383"/>
      <c r="L14" s="383"/>
      <c r="M14" s="383"/>
      <c r="N14" s="382"/>
      <c r="O14" s="382"/>
      <c r="P14" s="382"/>
    </row>
    <row r="15" spans="1:67" s="17" customFormat="1" ht="17.25">
      <c r="A15" s="326">
        <v>3</v>
      </c>
      <c r="B15" s="326" t="s">
        <v>12</v>
      </c>
      <c r="C15" s="388" t="s">
        <v>181</v>
      </c>
      <c r="D15" s="326" t="s">
        <v>35</v>
      </c>
      <c r="E15" s="326">
        <v>1</v>
      </c>
      <c r="F15" s="163">
        <v>0.53900000000000003</v>
      </c>
      <c r="G15" s="160">
        <v>0.34899999999999998</v>
      </c>
      <c r="H15" s="326" t="s">
        <v>0</v>
      </c>
      <c r="I15" s="326" t="s">
        <v>0</v>
      </c>
      <c r="J15" s="326" t="s">
        <v>0</v>
      </c>
      <c r="K15" s="326" t="s">
        <v>0</v>
      </c>
      <c r="L15" s="326" t="s">
        <v>0</v>
      </c>
      <c r="M15" s="331" t="s">
        <v>0</v>
      </c>
      <c r="N15" s="331">
        <f>F16+G16</f>
        <v>2.3888860599999999</v>
      </c>
      <c r="O15" s="331">
        <f>N15+N17</f>
        <v>6.95288606</v>
      </c>
      <c r="P15" s="315">
        <f>E15*O15</f>
        <v>6.95288606</v>
      </c>
      <c r="Q15" s="16"/>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row>
    <row r="16" spans="1:67" s="17" customFormat="1" ht="55.5" customHeight="1">
      <c r="A16" s="326"/>
      <c r="B16" s="326"/>
      <c r="C16" s="389"/>
      <c r="D16" s="326"/>
      <c r="E16" s="326"/>
      <c r="F16" s="160">
        <f>F15*$R$7</f>
        <v>1.3250991600000002</v>
      </c>
      <c r="G16" s="160">
        <f>G15*$R$8</f>
        <v>1.0637868999999998</v>
      </c>
      <c r="H16" s="326"/>
      <c r="I16" s="326"/>
      <c r="J16" s="326"/>
      <c r="K16" s="326"/>
      <c r="L16" s="326"/>
      <c r="M16" s="331"/>
      <c r="N16" s="331"/>
      <c r="O16" s="387"/>
      <c r="P16" s="315"/>
      <c r="Q16" s="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row>
    <row r="17" spans="1:67" s="17" customFormat="1" ht="17.25">
      <c r="A17" s="162"/>
      <c r="B17" s="162"/>
      <c r="C17" s="185"/>
      <c r="D17" s="163"/>
      <c r="E17" s="183"/>
      <c r="F17" s="163"/>
      <c r="G17" s="160"/>
      <c r="H17" s="162" t="s">
        <v>39</v>
      </c>
      <c r="I17" s="162" t="s">
        <v>40</v>
      </c>
      <c r="J17" s="183">
        <v>1</v>
      </c>
      <c r="K17" s="162"/>
      <c r="L17" s="183">
        <v>4</v>
      </c>
      <c r="M17" s="178">
        <f>L17*J17*1.141</f>
        <v>4.5640000000000001</v>
      </c>
      <c r="N17" s="160">
        <f>M17</f>
        <v>4.5640000000000001</v>
      </c>
      <c r="O17" s="387"/>
      <c r="P17" s="315"/>
      <c r="Q17" s="16"/>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row>
    <row r="18" spans="1:67" s="17" customFormat="1" ht="17.25">
      <c r="A18" s="326">
        <v>4</v>
      </c>
      <c r="B18" s="326" t="s">
        <v>12</v>
      </c>
      <c r="C18" s="388" t="s">
        <v>182</v>
      </c>
      <c r="D18" s="326" t="s">
        <v>35</v>
      </c>
      <c r="E18" s="326">
        <v>3</v>
      </c>
      <c r="F18" s="163">
        <v>0.53900000000000003</v>
      </c>
      <c r="G18" s="160">
        <v>0.34899999999999998</v>
      </c>
      <c r="H18" s="326" t="s">
        <v>0</v>
      </c>
      <c r="I18" s="326" t="s">
        <v>0</v>
      </c>
      <c r="J18" s="326" t="s">
        <v>0</v>
      </c>
      <c r="K18" s="326" t="s">
        <v>0</v>
      </c>
      <c r="L18" s="326" t="s">
        <v>0</v>
      </c>
      <c r="M18" s="331" t="s">
        <v>0</v>
      </c>
      <c r="N18" s="331">
        <f>F19+G19</f>
        <v>2.3888860599999999</v>
      </c>
      <c r="O18" s="331">
        <f>N18+N20</f>
        <v>6.95288606</v>
      </c>
      <c r="P18" s="315">
        <f>E18*O18</f>
        <v>20.858658179999999</v>
      </c>
      <c r="Q18" s="16"/>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row>
    <row r="19" spans="1:67" s="17" customFormat="1" ht="55.5" customHeight="1">
      <c r="A19" s="326"/>
      <c r="B19" s="326"/>
      <c r="C19" s="389"/>
      <c r="D19" s="326"/>
      <c r="E19" s="326"/>
      <c r="F19" s="160">
        <f>F18*$R$7</f>
        <v>1.3250991600000002</v>
      </c>
      <c r="G19" s="160">
        <f>G18*$R$8</f>
        <v>1.0637868999999998</v>
      </c>
      <c r="H19" s="326"/>
      <c r="I19" s="326"/>
      <c r="J19" s="326"/>
      <c r="K19" s="326"/>
      <c r="L19" s="326"/>
      <c r="M19" s="331"/>
      <c r="N19" s="331"/>
      <c r="O19" s="387"/>
      <c r="P19" s="315"/>
      <c r="Q19" s="16"/>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row>
    <row r="20" spans="1:67" s="17" customFormat="1" ht="17.25">
      <c r="A20" s="162"/>
      <c r="B20" s="162"/>
      <c r="C20" s="185"/>
      <c r="D20" s="163"/>
      <c r="E20" s="183"/>
      <c r="F20" s="163"/>
      <c r="G20" s="160"/>
      <c r="H20" s="162" t="s">
        <v>39</v>
      </c>
      <c r="I20" s="162" t="s">
        <v>40</v>
      </c>
      <c r="J20" s="183">
        <v>1</v>
      </c>
      <c r="K20" s="162"/>
      <c r="L20" s="183">
        <v>4</v>
      </c>
      <c r="M20" s="178">
        <f>L20*J20*1.141</f>
        <v>4.5640000000000001</v>
      </c>
      <c r="N20" s="160">
        <f>M20</f>
        <v>4.5640000000000001</v>
      </c>
      <c r="O20" s="387"/>
      <c r="P20" s="315"/>
      <c r="Q20" s="16"/>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row>
    <row r="21" spans="1:67" s="17" customFormat="1" ht="17.25">
      <c r="A21" s="326">
        <v>5</v>
      </c>
      <c r="B21" s="326" t="s">
        <v>12</v>
      </c>
      <c r="C21" s="388" t="s">
        <v>183</v>
      </c>
      <c r="D21" s="326" t="s">
        <v>35</v>
      </c>
      <c r="E21" s="326">
        <v>1</v>
      </c>
      <c r="F21" s="163">
        <v>0.53900000000000003</v>
      </c>
      <c r="G21" s="160">
        <v>0.34899999999999998</v>
      </c>
      <c r="H21" s="326" t="s">
        <v>0</v>
      </c>
      <c r="I21" s="326" t="s">
        <v>0</v>
      </c>
      <c r="J21" s="326" t="s">
        <v>0</v>
      </c>
      <c r="K21" s="326" t="s">
        <v>0</v>
      </c>
      <c r="L21" s="326" t="s">
        <v>0</v>
      </c>
      <c r="M21" s="331" t="s">
        <v>0</v>
      </c>
      <c r="N21" s="331">
        <f>F22+G22</f>
        <v>2.3888860599999999</v>
      </c>
      <c r="O21" s="331">
        <f>N21+N23</f>
        <v>6.95288606</v>
      </c>
      <c r="P21" s="315">
        <f>E21*O21</f>
        <v>6.95288606</v>
      </c>
      <c r="Q21" s="16"/>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row>
    <row r="22" spans="1:67" s="17" customFormat="1" ht="90.75" customHeight="1">
      <c r="A22" s="326"/>
      <c r="B22" s="326"/>
      <c r="C22" s="389"/>
      <c r="D22" s="326"/>
      <c r="E22" s="326"/>
      <c r="F22" s="160">
        <f>F21*$R$7</f>
        <v>1.3250991600000002</v>
      </c>
      <c r="G22" s="160">
        <f>G21*$R$8</f>
        <v>1.0637868999999998</v>
      </c>
      <c r="H22" s="326"/>
      <c r="I22" s="326"/>
      <c r="J22" s="326"/>
      <c r="K22" s="326"/>
      <c r="L22" s="326"/>
      <c r="M22" s="331"/>
      <c r="N22" s="331"/>
      <c r="O22" s="387"/>
      <c r="P22" s="315"/>
      <c r="Q22" s="16"/>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row>
    <row r="23" spans="1:67" s="17" customFormat="1" ht="17.25">
      <c r="A23" s="162"/>
      <c r="B23" s="162"/>
      <c r="C23" s="185"/>
      <c r="D23" s="163"/>
      <c r="E23" s="183"/>
      <c r="F23" s="163"/>
      <c r="G23" s="160"/>
      <c r="H23" s="162" t="s">
        <v>39</v>
      </c>
      <c r="I23" s="162" t="s">
        <v>40</v>
      </c>
      <c r="J23" s="183">
        <v>1</v>
      </c>
      <c r="K23" s="162"/>
      <c r="L23" s="183">
        <v>4</v>
      </c>
      <c r="M23" s="178">
        <f>L23*J23*1.141</f>
        <v>4.5640000000000001</v>
      </c>
      <c r="N23" s="160">
        <f>M23</f>
        <v>4.5640000000000001</v>
      </c>
      <c r="O23" s="387"/>
      <c r="P23" s="315"/>
      <c r="Q23" s="16"/>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row>
    <row r="24" spans="1:67" s="17" customFormat="1" ht="17.25">
      <c r="A24" s="326">
        <v>6</v>
      </c>
      <c r="B24" s="326" t="s">
        <v>12</v>
      </c>
      <c r="C24" s="388" t="s">
        <v>184</v>
      </c>
      <c r="D24" s="326" t="s">
        <v>35</v>
      </c>
      <c r="E24" s="326">
        <v>15</v>
      </c>
      <c r="F24" s="163">
        <v>0.53900000000000003</v>
      </c>
      <c r="G24" s="160">
        <v>0.34899999999999998</v>
      </c>
      <c r="H24" s="326" t="s">
        <v>0</v>
      </c>
      <c r="I24" s="326" t="s">
        <v>0</v>
      </c>
      <c r="J24" s="326" t="s">
        <v>0</v>
      </c>
      <c r="K24" s="326" t="s">
        <v>0</v>
      </c>
      <c r="L24" s="326" t="s">
        <v>0</v>
      </c>
      <c r="M24" s="331" t="s">
        <v>0</v>
      </c>
      <c r="N24" s="331">
        <f>F25+G25</f>
        <v>2.3888860599999999</v>
      </c>
      <c r="O24" s="331">
        <f>N24+N26</f>
        <v>6.95288606</v>
      </c>
      <c r="P24" s="315">
        <f>E24*O24</f>
        <v>104.2932909</v>
      </c>
      <c r="Q24" s="16"/>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row>
    <row r="25" spans="1:67" s="17" customFormat="1" ht="124.5" customHeight="1">
      <c r="A25" s="326"/>
      <c r="B25" s="326"/>
      <c r="C25" s="389"/>
      <c r="D25" s="326"/>
      <c r="E25" s="326"/>
      <c r="F25" s="160">
        <f>F24*$R$7</f>
        <v>1.3250991600000002</v>
      </c>
      <c r="G25" s="160">
        <f>G24*$R$8</f>
        <v>1.0637868999999998</v>
      </c>
      <c r="H25" s="326"/>
      <c r="I25" s="326"/>
      <c r="J25" s="326"/>
      <c r="K25" s="326"/>
      <c r="L25" s="326"/>
      <c r="M25" s="331"/>
      <c r="N25" s="331"/>
      <c r="O25" s="387"/>
      <c r="P25" s="315"/>
      <c r="Q25" s="16"/>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row>
    <row r="26" spans="1:67" s="17" customFormat="1" ht="17.25">
      <c r="A26" s="162"/>
      <c r="B26" s="162"/>
      <c r="C26" s="185"/>
      <c r="D26" s="163"/>
      <c r="E26" s="183"/>
      <c r="F26" s="163"/>
      <c r="G26" s="160"/>
      <c r="H26" s="162" t="s">
        <v>39</v>
      </c>
      <c r="I26" s="162" t="s">
        <v>40</v>
      </c>
      <c r="J26" s="183">
        <v>1</v>
      </c>
      <c r="K26" s="162"/>
      <c r="L26" s="183">
        <v>4</v>
      </c>
      <c r="M26" s="178">
        <f>L26*J26*1.141</f>
        <v>4.5640000000000001</v>
      </c>
      <c r="N26" s="160">
        <f>M26</f>
        <v>4.5640000000000001</v>
      </c>
      <c r="O26" s="387"/>
      <c r="P26" s="315"/>
      <c r="Q26" s="1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row>
    <row r="27" spans="1:67" s="5" customFormat="1" ht="17.25">
      <c r="A27" s="383">
        <v>7</v>
      </c>
      <c r="B27" s="383" t="s">
        <v>14</v>
      </c>
      <c r="C27" s="384" t="s">
        <v>140</v>
      </c>
      <c r="D27" s="383" t="s">
        <v>4</v>
      </c>
      <c r="E27" s="386">
        <v>50</v>
      </c>
      <c r="F27" s="28">
        <v>8.6199999999999999E-2</v>
      </c>
      <c r="G27" s="28">
        <v>6.4999999999999997E-3</v>
      </c>
      <c r="H27" s="383" t="s">
        <v>0</v>
      </c>
      <c r="I27" s="383" t="s">
        <v>0</v>
      </c>
      <c r="J27" s="383" t="s">
        <v>0</v>
      </c>
      <c r="K27" s="383" t="s">
        <v>0</v>
      </c>
      <c r="L27" s="383" t="s">
        <v>0</v>
      </c>
      <c r="M27" s="383" t="s">
        <v>0</v>
      </c>
      <c r="N27" s="382">
        <f>F28+G28</f>
        <v>0.23173017799999998</v>
      </c>
      <c r="O27" s="382">
        <f>N27+N29</f>
        <v>0.23173017799999998</v>
      </c>
      <c r="P27" s="382">
        <f>E27*O27</f>
        <v>11.586508899999998</v>
      </c>
    </row>
    <row r="28" spans="1:67" s="5" customFormat="1" ht="36.75" customHeight="1">
      <c r="A28" s="383"/>
      <c r="B28" s="383"/>
      <c r="C28" s="384"/>
      <c r="D28" s="383"/>
      <c r="E28" s="386"/>
      <c r="F28" s="160">
        <f>F27*$R$7</f>
        <v>0.21191752799999999</v>
      </c>
      <c r="G28" s="160">
        <f>G27*$R$8</f>
        <v>1.9812649999999998E-2</v>
      </c>
      <c r="H28" s="383"/>
      <c r="I28" s="383"/>
      <c r="J28" s="383"/>
      <c r="K28" s="383"/>
      <c r="L28" s="383"/>
      <c r="M28" s="383"/>
      <c r="N28" s="382"/>
      <c r="O28" s="382"/>
      <c r="P28" s="382"/>
    </row>
    <row r="29" spans="1:67" s="5" customFormat="1" ht="17.25">
      <c r="A29" s="177"/>
      <c r="B29" s="177"/>
      <c r="C29" s="180"/>
      <c r="D29" s="177"/>
      <c r="E29" s="178"/>
      <c r="F29" s="178"/>
      <c r="G29" s="178"/>
      <c r="H29" s="177" t="s">
        <v>41</v>
      </c>
      <c r="I29" s="177" t="s">
        <v>4</v>
      </c>
      <c r="J29" s="179">
        <v>1</v>
      </c>
      <c r="K29" s="177"/>
      <c r="L29" s="24"/>
      <c r="M29" s="178">
        <f>L29*J29*1.141</f>
        <v>0</v>
      </c>
      <c r="N29" s="178">
        <f>M29</f>
        <v>0</v>
      </c>
      <c r="O29" s="382"/>
      <c r="P29" s="382"/>
    </row>
    <row r="30" spans="1:67" s="5" customFormat="1" ht="17.25">
      <c r="A30" s="383">
        <v>8</v>
      </c>
      <c r="B30" s="383" t="s">
        <v>14</v>
      </c>
      <c r="C30" s="384" t="s">
        <v>141</v>
      </c>
      <c r="D30" s="383" t="s">
        <v>4</v>
      </c>
      <c r="E30" s="386">
        <v>130</v>
      </c>
      <c r="F30" s="28">
        <v>8.6199999999999999E-2</v>
      </c>
      <c r="G30" s="28">
        <v>6.4999999999999997E-3</v>
      </c>
      <c r="H30" s="383" t="s">
        <v>0</v>
      </c>
      <c r="I30" s="383" t="s">
        <v>0</v>
      </c>
      <c r="J30" s="383" t="s">
        <v>0</v>
      </c>
      <c r="K30" s="383" t="s">
        <v>0</v>
      </c>
      <c r="L30" s="383" t="s">
        <v>0</v>
      </c>
      <c r="M30" s="383" t="s">
        <v>0</v>
      </c>
      <c r="N30" s="382">
        <f>F31+G31</f>
        <v>0.23173017799999998</v>
      </c>
      <c r="O30" s="382">
        <f>N30+N32</f>
        <v>0.23173017799999998</v>
      </c>
      <c r="P30" s="382">
        <f>E30*O30</f>
        <v>30.124923139999996</v>
      </c>
    </row>
    <row r="31" spans="1:67" s="5" customFormat="1" ht="36.75" customHeight="1">
      <c r="A31" s="383"/>
      <c r="B31" s="383"/>
      <c r="C31" s="384"/>
      <c r="D31" s="383"/>
      <c r="E31" s="386"/>
      <c r="F31" s="160">
        <f>F30*$R$7</f>
        <v>0.21191752799999999</v>
      </c>
      <c r="G31" s="160">
        <f>G30*$R$8</f>
        <v>1.9812649999999998E-2</v>
      </c>
      <c r="H31" s="383"/>
      <c r="I31" s="383"/>
      <c r="J31" s="383"/>
      <c r="K31" s="383"/>
      <c r="L31" s="383"/>
      <c r="M31" s="383"/>
      <c r="N31" s="382"/>
      <c r="O31" s="382"/>
      <c r="P31" s="382"/>
    </row>
    <row r="32" spans="1:67" s="5" customFormat="1" ht="17.25">
      <c r="A32" s="177"/>
      <c r="B32" s="177"/>
      <c r="C32" s="180"/>
      <c r="D32" s="177"/>
      <c r="E32" s="178"/>
      <c r="F32" s="178"/>
      <c r="G32" s="178"/>
      <c r="H32" s="177" t="s">
        <v>41</v>
      </c>
      <c r="I32" s="177" t="s">
        <v>4</v>
      </c>
      <c r="J32" s="179">
        <v>1</v>
      </c>
      <c r="K32" s="177"/>
      <c r="L32" s="24"/>
      <c r="M32" s="178">
        <f>L32*J32*1.141</f>
        <v>0</v>
      </c>
      <c r="N32" s="178">
        <f>M32</f>
        <v>0</v>
      </c>
      <c r="O32" s="382"/>
      <c r="P32" s="382"/>
    </row>
    <row r="33" spans="1:16" s="5" customFormat="1" ht="17.25">
      <c r="A33" s="383">
        <v>9</v>
      </c>
      <c r="B33" s="383" t="s">
        <v>14</v>
      </c>
      <c r="C33" s="384" t="s">
        <v>185</v>
      </c>
      <c r="D33" s="383" t="s">
        <v>4</v>
      </c>
      <c r="E33" s="386">
        <v>20</v>
      </c>
      <c r="F33" s="28">
        <v>8.6199999999999999E-2</v>
      </c>
      <c r="G33" s="28">
        <v>6.4999999999999997E-3</v>
      </c>
      <c r="H33" s="383" t="s">
        <v>0</v>
      </c>
      <c r="I33" s="383" t="s">
        <v>0</v>
      </c>
      <c r="J33" s="383" t="s">
        <v>0</v>
      </c>
      <c r="K33" s="383" t="s">
        <v>0</v>
      </c>
      <c r="L33" s="383" t="s">
        <v>0</v>
      </c>
      <c r="M33" s="383" t="s">
        <v>0</v>
      </c>
      <c r="N33" s="382">
        <f>F34+G34</f>
        <v>0.23173017799999998</v>
      </c>
      <c r="O33" s="382">
        <f>N33+N35</f>
        <v>0.23173017799999998</v>
      </c>
      <c r="P33" s="382">
        <f>E33*O33</f>
        <v>4.6346035599999995</v>
      </c>
    </row>
    <row r="34" spans="1:16" s="5" customFormat="1" ht="36.75" customHeight="1">
      <c r="A34" s="383"/>
      <c r="B34" s="383"/>
      <c r="C34" s="384"/>
      <c r="D34" s="383"/>
      <c r="E34" s="386"/>
      <c r="F34" s="160">
        <f>F33*$R$7</f>
        <v>0.21191752799999999</v>
      </c>
      <c r="G34" s="160">
        <f>G33*$R$8</f>
        <v>1.9812649999999998E-2</v>
      </c>
      <c r="H34" s="383"/>
      <c r="I34" s="383"/>
      <c r="J34" s="383"/>
      <c r="K34" s="383"/>
      <c r="L34" s="383"/>
      <c r="M34" s="383"/>
      <c r="N34" s="382"/>
      <c r="O34" s="382"/>
      <c r="P34" s="382"/>
    </row>
    <row r="35" spans="1:16" s="5" customFormat="1" ht="17.25">
      <c r="A35" s="177"/>
      <c r="B35" s="177"/>
      <c r="C35" s="180"/>
      <c r="D35" s="177"/>
      <c r="E35" s="178"/>
      <c r="F35" s="178"/>
      <c r="G35" s="178"/>
      <c r="H35" s="177" t="s">
        <v>41</v>
      </c>
      <c r="I35" s="177" t="s">
        <v>4</v>
      </c>
      <c r="J35" s="179">
        <v>1</v>
      </c>
      <c r="K35" s="177"/>
      <c r="L35" s="24"/>
      <c r="M35" s="178">
        <f>L35*J35*1.141</f>
        <v>0</v>
      </c>
      <c r="N35" s="178">
        <f>M35</f>
        <v>0</v>
      </c>
      <c r="O35" s="382"/>
      <c r="P35" s="382"/>
    </row>
    <row r="36" spans="1:16" s="6" customFormat="1" ht="17.25">
      <c r="A36" s="379">
        <v>10</v>
      </c>
      <c r="B36" s="379" t="s">
        <v>42</v>
      </c>
      <c r="C36" s="381" t="s">
        <v>142</v>
      </c>
      <c r="D36" s="379" t="s">
        <v>1</v>
      </c>
      <c r="E36" s="380">
        <v>1</v>
      </c>
      <c r="F36" s="21">
        <v>0.16600000000000001</v>
      </c>
      <c r="G36" s="21">
        <v>4.0000000000000001E-3</v>
      </c>
      <c r="H36" s="379" t="s">
        <v>0</v>
      </c>
      <c r="I36" s="379" t="s">
        <v>0</v>
      </c>
      <c r="J36" s="379" t="s">
        <v>0</v>
      </c>
      <c r="K36" s="379" t="s">
        <v>0</v>
      </c>
      <c r="L36" s="379" t="s">
        <v>0</v>
      </c>
      <c r="M36" s="379" t="s">
        <v>0</v>
      </c>
      <c r="N36" s="331">
        <f>F37+G37</f>
        <v>0.42029344000000002</v>
      </c>
      <c r="O36" s="331">
        <f>N36+N38</f>
        <v>1.56129344</v>
      </c>
      <c r="P36" s="331">
        <f>E36*O36</f>
        <v>1.56129344</v>
      </c>
    </row>
    <row r="37" spans="1:16" s="6" customFormat="1" ht="17.25">
      <c r="A37" s="379"/>
      <c r="B37" s="379"/>
      <c r="C37" s="381"/>
      <c r="D37" s="379"/>
      <c r="E37" s="380"/>
      <c r="F37" s="160">
        <f>F36*$R$7</f>
        <v>0.40810104000000003</v>
      </c>
      <c r="G37" s="160">
        <f>G36*$R$8</f>
        <v>1.2192399999999999E-2</v>
      </c>
      <c r="H37" s="379"/>
      <c r="I37" s="379"/>
      <c r="J37" s="379"/>
      <c r="K37" s="379"/>
      <c r="L37" s="379"/>
      <c r="M37" s="379"/>
      <c r="N37" s="331"/>
      <c r="O37" s="331"/>
      <c r="P37" s="331"/>
    </row>
    <row r="38" spans="1:16" s="6" customFormat="1" ht="17.25">
      <c r="A38" s="162"/>
      <c r="B38" s="162"/>
      <c r="C38" s="164"/>
      <c r="D38" s="162"/>
      <c r="E38" s="160"/>
      <c r="F38" s="160"/>
      <c r="G38" s="160"/>
      <c r="H38" s="162" t="s">
        <v>15</v>
      </c>
      <c r="I38" s="162" t="s">
        <v>1</v>
      </c>
      <c r="J38" s="183">
        <v>1</v>
      </c>
      <c r="K38" s="162"/>
      <c r="L38" s="160">
        <v>1</v>
      </c>
      <c r="M38" s="178">
        <f>L38*J38*1.141</f>
        <v>1.141</v>
      </c>
      <c r="N38" s="160">
        <f>M38</f>
        <v>1.141</v>
      </c>
      <c r="O38" s="331"/>
      <c r="P38" s="331"/>
    </row>
    <row r="39" spans="1:16" s="6" customFormat="1" ht="17.25">
      <c r="A39" s="379">
        <v>11</v>
      </c>
      <c r="B39" s="379" t="s">
        <v>42</v>
      </c>
      <c r="C39" s="381" t="s">
        <v>143</v>
      </c>
      <c r="D39" s="379" t="s">
        <v>1</v>
      </c>
      <c r="E39" s="380">
        <v>3</v>
      </c>
      <c r="F39" s="21">
        <v>0.16600000000000001</v>
      </c>
      <c r="G39" s="21">
        <v>4.0000000000000001E-3</v>
      </c>
      <c r="H39" s="379" t="s">
        <v>0</v>
      </c>
      <c r="I39" s="379" t="s">
        <v>0</v>
      </c>
      <c r="J39" s="379" t="s">
        <v>0</v>
      </c>
      <c r="K39" s="379" t="s">
        <v>0</v>
      </c>
      <c r="L39" s="379" t="s">
        <v>0</v>
      </c>
      <c r="M39" s="379" t="s">
        <v>0</v>
      </c>
      <c r="N39" s="331">
        <f>F40+G40</f>
        <v>0.42029344000000002</v>
      </c>
      <c r="O39" s="331">
        <f>N39+N41</f>
        <v>1.56129344</v>
      </c>
      <c r="P39" s="331">
        <f>E39*O39</f>
        <v>4.6838803200000001</v>
      </c>
    </row>
    <row r="40" spans="1:16" s="6" customFormat="1" ht="17.25">
      <c r="A40" s="379"/>
      <c r="B40" s="379"/>
      <c r="C40" s="381"/>
      <c r="D40" s="379"/>
      <c r="E40" s="380"/>
      <c r="F40" s="160">
        <f>F39*$R$7</f>
        <v>0.40810104000000003</v>
      </c>
      <c r="G40" s="160">
        <f>G39*$R$8</f>
        <v>1.2192399999999999E-2</v>
      </c>
      <c r="H40" s="379"/>
      <c r="I40" s="379"/>
      <c r="J40" s="379"/>
      <c r="K40" s="379"/>
      <c r="L40" s="379"/>
      <c r="M40" s="379"/>
      <c r="N40" s="331"/>
      <c r="O40" s="331"/>
      <c r="P40" s="331"/>
    </row>
    <row r="41" spans="1:16" s="6" customFormat="1" ht="17.25">
      <c r="A41" s="162"/>
      <c r="B41" s="162"/>
      <c r="C41" s="164"/>
      <c r="D41" s="162"/>
      <c r="E41" s="160"/>
      <c r="F41" s="160"/>
      <c r="G41" s="160"/>
      <c r="H41" s="162" t="s">
        <v>15</v>
      </c>
      <c r="I41" s="162" t="s">
        <v>1</v>
      </c>
      <c r="J41" s="183">
        <v>1</v>
      </c>
      <c r="K41" s="162"/>
      <c r="L41" s="160">
        <v>1</v>
      </c>
      <c r="M41" s="178">
        <f>L41*J41*1.141</f>
        <v>1.141</v>
      </c>
      <c r="N41" s="160">
        <f>M41</f>
        <v>1.141</v>
      </c>
      <c r="O41" s="331"/>
      <c r="P41" s="331"/>
    </row>
    <row r="42" spans="1:16" s="5" customFormat="1" ht="17.25">
      <c r="A42" s="383">
        <v>12</v>
      </c>
      <c r="B42" s="383" t="s">
        <v>43</v>
      </c>
      <c r="C42" s="384" t="s">
        <v>134</v>
      </c>
      <c r="D42" s="383" t="s">
        <v>1</v>
      </c>
      <c r="E42" s="385">
        <v>16</v>
      </c>
      <c r="F42" s="178">
        <v>0.125</v>
      </c>
      <c r="G42" s="28">
        <v>2.0000000000000001E-4</v>
      </c>
      <c r="H42" s="383" t="s">
        <v>0</v>
      </c>
      <c r="I42" s="383" t="s">
        <v>0</v>
      </c>
      <c r="J42" s="383" t="s">
        <v>0</v>
      </c>
      <c r="K42" s="383" t="s">
        <v>0</v>
      </c>
      <c r="L42" s="383" t="s">
        <v>0</v>
      </c>
      <c r="M42" s="383" t="s">
        <v>0</v>
      </c>
      <c r="N42" s="382">
        <f>F43+G43</f>
        <v>0.30791461999999997</v>
      </c>
      <c r="O42" s="382">
        <f>N42+N44</f>
        <v>1.44891462</v>
      </c>
      <c r="P42" s="382">
        <f>E42*O42</f>
        <v>23.182633920000001</v>
      </c>
    </row>
    <row r="43" spans="1:16" s="5" customFormat="1" ht="17.25">
      <c r="A43" s="383"/>
      <c r="B43" s="383"/>
      <c r="C43" s="384"/>
      <c r="D43" s="383"/>
      <c r="E43" s="385"/>
      <c r="F43" s="160">
        <f>F42*$R$7</f>
        <v>0.30730499999999999</v>
      </c>
      <c r="G43" s="160">
        <f>G42*$R$8</f>
        <v>6.0961999999999995E-4</v>
      </c>
      <c r="H43" s="383"/>
      <c r="I43" s="383"/>
      <c r="J43" s="383"/>
      <c r="K43" s="383"/>
      <c r="L43" s="383"/>
      <c r="M43" s="383"/>
      <c r="N43" s="382"/>
      <c r="O43" s="382"/>
      <c r="P43" s="382"/>
    </row>
    <row r="44" spans="1:16" s="5" customFormat="1" ht="17.25">
      <c r="A44" s="177"/>
      <c r="B44" s="177"/>
      <c r="C44" s="180"/>
      <c r="D44" s="177"/>
      <c r="E44" s="178"/>
      <c r="F44" s="178"/>
      <c r="G44" s="178"/>
      <c r="H44" s="177" t="s">
        <v>13</v>
      </c>
      <c r="I44" s="177" t="s">
        <v>1</v>
      </c>
      <c r="J44" s="179">
        <v>1</v>
      </c>
      <c r="K44" s="177"/>
      <c r="L44" s="178">
        <v>1</v>
      </c>
      <c r="M44" s="178">
        <f>L44*J44*1.141</f>
        <v>1.141</v>
      </c>
      <c r="N44" s="178">
        <f>M44</f>
        <v>1.141</v>
      </c>
      <c r="O44" s="382"/>
      <c r="P44" s="382"/>
    </row>
    <row r="45" spans="1:16" s="6" customFormat="1" ht="17.25">
      <c r="A45" s="379">
        <v>13</v>
      </c>
      <c r="B45" s="379" t="s">
        <v>45</v>
      </c>
      <c r="C45" s="381" t="s">
        <v>186</v>
      </c>
      <c r="D45" s="379" t="s">
        <v>1</v>
      </c>
      <c r="E45" s="380">
        <v>20</v>
      </c>
      <c r="F45" s="161">
        <v>0</v>
      </c>
      <c r="G45" s="161">
        <v>0</v>
      </c>
      <c r="H45" s="379" t="s">
        <v>0</v>
      </c>
      <c r="I45" s="379" t="s">
        <v>0</v>
      </c>
      <c r="J45" s="379" t="s">
        <v>0</v>
      </c>
      <c r="K45" s="379" t="s">
        <v>0</v>
      </c>
      <c r="L45" s="379" t="s">
        <v>0</v>
      </c>
      <c r="M45" s="331" t="s">
        <v>0</v>
      </c>
      <c r="N45" s="380">
        <f>F46+G46</f>
        <v>0</v>
      </c>
      <c r="O45" s="331">
        <f>N45+N47</f>
        <v>0.17115</v>
      </c>
      <c r="P45" s="331">
        <f>E45*O45</f>
        <v>3.423</v>
      </c>
    </row>
    <row r="46" spans="1:16" s="6" customFormat="1" ht="17.25">
      <c r="A46" s="379"/>
      <c r="B46" s="379"/>
      <c r="C46" s="381"/>
      <c r="D46" s="379"/>
      <c r="E46" s="380"/>
      <c r="F46" s="160">
        <f>F45*$R$7</f>
        <v>0</v>
      </c>
      <c r="G46" s="160">
        <f>G45*$R$8</f>
        <v>0</v>
      </c>
      <c r="H46" s="379"/>
      <c r="I46" s="379"/>
      <c r="J46" s="379"/>
      <c r="K46" s="379"/>
      <c r="L46" s="379"/>
      <c r="M46" s="331"/>
      <c r="N46" s="380"/>
      <c r="O46" s="331"/>
      <c r="P46" s="331"/>
    </row>
    <row r="47" spans="1:16" s="6" customFormat="1" ht="17.25">
      <c r="A47" s="162"/>
      <c r="B47" s="162"/>
      <c r="C47" s="164"/>
      <c r="D47" s="162"/>
      <c r="E47" s="160"/>
      <c r="F47" s="160"/>
      <c r="G47" s="160"/>
      <c r="H47" s="162" t="s">
        <v>44</v>
      </c>
      <c r="I47" s="162" t="s">
        <v>1</v>
      </c>
      <c r="J47" s="183">
        <v>1</v>
      </c>
      <c r="K47" s="162"/>
      <c r="L47" s="160">
        <v>0.15</v>
      </c>
      <c r="M47" s="178">
        <f>L47*J47*1.141</f>
        <v>0.17115</v>
      </c>
      <c r="N47" s="160">
        <f>M47</f>
        <v>0.17115</v>
      </c>
      <c r="O47" s="331"/>
      <c r="P47" s="331"/>
    </row>
    <row r="48" spans="1:16" s="6" customFormat="1" ht="17.25">
      <c r="A48" s="379">
        <v>14</v>
      </c>
      <c r="B48" s="379" t="s">
        <v>45</v>
      </c>
      <c r="C48" s="381" t="s">
        <v>187</v>
      </c>
      <c r="D48" s="379" t="s">
        <v>1</v>
      </c>
      <c r="E48" s="380">
        <v>20</v>
      </c>
      <c r="F48" s="161">
        <v>0</v>
      </c>
      <c r="G48" s="161">
        <v>0</v>
      </c>
      <c r="H48" s="379" t="s">
        <v>0</v>
      </c>
      <c r="I48" s="379" t="s">
        <v>0</v>
      </c>
      <c r="J48" s="379" t="s">
        <v>0</v>
      </c>
      <c r="K48" s="379" t="s">
        <v>0</v>
      </c>
      <c r="L48" s="379" t="s">
        <v>0</v>
      </c>
      <c r="M48" s="331" t="s">
        <v>0</v>
      </c>
      <c r="N48" s="380">
        <f>F49+G49</f>
        <v>0</v>
      </c>
      <c r="O48" s="331">
        <f>N48+N50</f>
        <v>0.22820000000000001</v>
      </c>
      <c r="P48" s="331">
        <f>E48*O48</f>
        <v>4.5640000000000001</v>
      </c>
    </row>
    <row r="49" spans="1:17" s="6" customFormat="1" ht="17.25">
      <c r="A49" s="379"/>
      <c r="B49" s="379"/>
      <c r="C49" s="381"/>
      <c r="D49" s="379"/>
      <c r="E49" s="380"/>
      <c r="F49" s="160">
        <f>F48*$R$7</f>
        <v>0</v>
      </c>
      <c r="G49" s="160">
        <f>G48*$R$8</f>
        <v>0</v>
      </c>
      <c r="H49" s="379"/>
      <c r="I49" s="379"/>
      <c r="J49" s="379"/>
      <c r="K49" s="379"/>
      <c r="L49" s="379"/>
      <c r="M49" s="331"/>
      <c r="N49" s="380"/>
      <c r="O49" s="331"/>
      <c r="P49" s="331"/>
    </row>
    <row r="50" spans="1:17" s="6" customFormat="1" ht="17.25">
      <c r="A50" s="162"/>
      <c r="B50" s="162"/>
      <c r="C50" s="164"/>
      <c r="D50" s="162"/>
      <c r="E50" s="160"/>
      <c r="F50" s="160"/>
      <c r="G50" s="160"/>
      <c r="H50" s="162" t="s">
        <v>44</v>
      </c>
      <c r="I50" s="162" t="s">
        <v>1</v>
      </c>
      <c r="J50" s="183">
        <v>1</v>
      </c>
      <c r="K50" s="162"/>
      <c r="L50" s="160">
        <v>0.2</v>
      </c>
      <c r="M50" s="178">
        <f>L50*J50*1.141</f>
        <v>0.22820000000000001</v>
      </c>
      <c r="N50" s="160">
        <f>M50</f>
        <v>0.22820000000000001</v>
      </c>
      <c r="O50" s="331"/>
      <c r="P50" s="331"/>
    </row>
    <row r="51" spans="1:17" s="90" customFormat="1" ht="17.25">
      <c r="A51" s="326">
        <v>15</v>
      </c>
      <c r="B51" s="326" t="s">
        <v>8</v>
      </c>
      <c r="C51" s="377" t="s">
        <v>46</v>
      </c>
      <c r="D51" s="358" t="s">
        <v>132</v>
      </c>
      <c r="E51" s="315">
        <v>5</v>
      </c>
      <c r="F51" s="163">
        <v>0</v>
      </c>
      <c r="G51" s="163">
        <v>0</v>
      </c>
      <c r="H51" s="326" t="s">
        <v>0</v>
      </c>
      <c r="I51" s="326" t="s">
        <v>0</v>
      </c>
      <c r="J51" s="326" t="s">
        <v>0</v>
      </c>
      <c r="K51" s="326" t="s">
        <v>0</v>
      </c>
      <c r="L51" s="326" t="s">
        <v>0</v>
      </c>
      <c r="M51" s="326" t="s">
        <v>0</v>
      </c>
      <c r="N51" s="374">
        <f>F52+G52</f>
        <v>0</v>
      </c>
      <c r="O51" s="315">
        <f>N51+M53</f>
        <v>1.141</v>
      </c>
      <c r="P51" s="315">
        <f>E51*O51</f>
        <v>5.7050000000000001</v>
      </c>
      <c r="Q51" s="87"/>
    </row>
    <row r="52" spans="1:17" s="90" customFormat="1" ht="17.25">
      <c r="A52" s="326"/>
      <c r="B52" s="326"/>
      <c r="C52" s="378"/>
      <c r="D52" s="359"/>
      <c r="E52" s="315"/>
      <c r="F52" s="160">
        <f>F51*$R$7</f>
        <v>0</v>
      </c>
      <c r="G52" s="160">
        <f>G51*$R$8</f>
        <v>0</v>
      </c>
      <c r="H52" s="326"/>
      <c r="I52" s="326"/>
      <c r="J52" s="326"/>
      <c r="K52" s="326"/>
      <c r="L52" s="326"/>
      <c r="M52" s="326"/>
      <c r="N52" s="374"/>
      <c r="O52" s="326"/>
      <c r="P52" s="315"/>
      <c r="Q52" s="87"/>
    </row>
    <row r="53" spans="1:17" s="90" customFormat="1" ht="34.5">
      <c r="A53" s="163"/>
      <c r="B53" s="163"/>
      <c r="C53" s="185"/>
      <c r="D53" s="163"/>
      <c r="E53" s="163"/>
      <c r="F53" s="163"/>
      <c r="G53" s="163"/>
      <c r="H53" s="163" t="s">
        <v>131</v>
      </c>
      <c r="I53" s="172" t="s">
        <v>133</v>
      </c>
      <c r="J53" s="163">
        <v>1</v>
      </c>
      <c r="K53" s="163"/>
      <c r="L53" s="153">
        <v>1</v>
      </c>
      <c r="M53" s="178">
        <f>L53*J53*1.141</f>
        <v>1.141</v>
      </c>
      <c r="N53" s="176">
        <f>M53</f>
        <v>1.141</v>
      </c>
      <c r="O53" s="326"/>
      <c r="P53" s="315"/>
      <c r="Q53" s="87"/>
    </row>
    <row r="54" spans="1:17" s="107" customFormat="1" ht="17.25">
      <c r="A54" s="371">
        <v>16</v>
      </c>
      <c r="B54" s="375" t="s">
        <v>135</v>
      </c>
      <c r="C54" s="372" t="s">
        <v>130</v>
      </c>
      <c r="D54" s="371" t="s">
        <v>114</v>
      </c>
      <c r="E54" s="373">
        <v>100</v>
      </c>
      <c r="F54" s="182">
        <f>14.4/100</f>
        <v>0.14400000000000002</v>
      </c>
      <c r="G54" s="182">
        <f>9.3/100</f>
        <v>9.3000000000000013E-2</v>
      </c>
      <c r="H54" s="371" t="s">
        <v>0</v>
      </c>
      <c r="I54" s="371" t="s">
        <v>0</v>
      </c>
      <c r="J54" s="371" t="s">
        <v>0</v>
      </c>
      <c r="K54" s="371" t="s">
        <v>0</v>
      </c>
      <c r="L54" s="371" t="s">
        <v>0</v>
      </c>
      <c r="M54" s="370" t="s">
        <v>0</v>
      </c>
      <c r="N54" s="370"/>
      <c r="O54" s="370">
        <f>F55+G55</f>
        <v>0.63748866000000004</v>
      </c>
      <c r="P54" s="370">
        <f>O54*E54</f>
        <v>63.748866000000007</v>
      </c>
    </row>
    <row r="55" spans="1:17" s="107" customFormat="1" ht="17.25">
      <c r="A55" s="371"/>
      <c r="B55" s="376"/>
      <c r="C55" s="372"/>
      <c r="D55" s="371"/>
      <c r="E55" s="373"/>
      <c r="F55" s="160">
        <f>F54*$R$7</f>
        <v>0.35401536000000006</v>
      </c>
      <c r="G55" s="160">
        <f>G54*$R$8</f>
        <v>0.28347330000000004</v>
      </c>
      <c r="H55" s="371"/>
      <c r="I55" s="371"/>
      <c r="J55" s="371"/>
      <c r="K55" s="371"/>
      <c r="L55" s="371"/>
      <c r="M55" s="370"/>
      <c r="N55" s="370"/>
      <c r="O55" s="370"/>
      <c r="P55" s="370"/>
    </row>
    <row r="56" spans="1:17" s="29" customFormat="1" ht="18.75" customHeight="1">
      <c r="A56" s="371">
        <v>17</v>
      </c>
      <c r="B56" s="371" t="s">
        <v>102</v>
      </c>
      <c r="C56" s="372" t="s">
        <v>144</v>
      </c>
      <c r="D56" s="371" t="s">
        <v>47</v>
      </c>
      <c r="E56" s="373">
        <v>3</v>
      </c>
      <c r="F56" s="30">
        <v>0.29199999999999998</v>
      </c>
      <c r="G56" s="30">
        <v>0.24399999999999999</v>
      </c>
      <c r="H56" s="371" t="s">
        <v>0</v>
      </c>
      <c r="I56" s="371" t="s">
        <v>0</v>
      </c>
      <c r="J56" s="371" t="s">
        <v>0</v>
      </c>
      <c r="K56" s="371" t="s">
        <v>0</v>
      </c>
      <c r="L56" s="371" t="s">
        <v>0</v>
      </c>
      <c r="M56" s="370" t="s">
        <v>0</v>
      </c>
      <c r="N56" s="370"/>
      <c r="O56" s="370">
        <f>F57+G57</f>
        <v>1.4616008799999998</v>
      </c>
      <c r="P56" s="370">
        <f>O56*E56</f>
        <v>4.3848026399999993</v>
      </c>
    </row>
    <row r="57" spans="1:17" s="29" customFormat="1" ht="18.75" customHeight="1">
      <c r="A57" s="371"/>
      <c r="B57" s="371"/>
      <c r="C57" s="372"/>
      <c r="D57" s="371"/>
      <c r="E57" s="373"/>
      <c r="F57" s="160">
        <f>F56*$R$7</f>
        <v>0.71786447999999992</v>
      </c>
      <c r="G57" s="160">
        <f>G56*$R$8</f>
        <v>0.74373639999999996</v>
      </c>
      <c r="H57" s="371"/>
      <c r="I57" s="371"/>
      <c r="J57" s="371"/>
      <c r="K57" s="371"/>
      <c r="L57" s="371"/>
      <c r="M57" s="370"/>
      <c r="N57" s="370"/>
      <c r="O57" s="370"/>
      <c r="P57" s="370"/>
    </row>
    <row r="58" spans="1:17" s="18" customFormat="1" ht="18" customHeight="1">
      <c r="A58" s="79"/>
      <c r="B58" s="79"/>
      <c r="C58" s="94" t="s">
        <v>100</v>
      </c>
      <c r="D58" s="95" t="s">
        <v>97</v>
      </c>
      <c r="E58" s="79"/>
      <c r="F58" s="79"/>
      <c r="G58" s="79"/>
      <c r="H58" s="79"/>
      <c r="I58" s="79"/>
      <c r="J58" s="173"/>
      <c r="K58" s="173"/>
      <c r="L58" s="173"/>
      <c r="M58" s="173"/>
      <c r="N58" s="173"/>
      <c r="O58" s="173"/>
      <c r="P58" s="80">
        <f>SUM(P11:P57)</f>
        <v>309.93364621199999</v>
      </c>
    </row>
    <row r="59" spans="1:17" s="18" customFormat="1" ht="18" customHeight="1">
      <c r="A59" s="79"/>
      <c r="B59" s="79"/>
      <c r="C59" s="96" t="s">
        <v>98</v>
      </c>
      <c r="D59" s="95" t="s">
        <v>97</v>
      </c>
      <c r="E59" s="79"/>
      <c r="F59" s="79"/>
      <c r="G59" s="79"/>
      <c r="H59" s="79"/>
      <c r="I59" s="79"/>
      <c r="J59" s="173"/>
      <c r="K59" s="173"/>
      <c r="L59" s="173"/>
      <c r="M59" s="173"/>
      <c r="N59" s="173"/>
      <c r="O59" s="173"/>
      <c r="P59" s="80">
        <f>P58*0.133</f>
        <v>41.221174946196001</v>
      </c>
    </row>
    <row r="60" spans="1:17" s="18" customFormat="1" ht="18" customHeight="1">
      <c r="A60" s="79"/>
      <c r="B60" s="79"/>
      <c r="C60" s="96" t="s">
        <v>94</v>
      </c>
      <c r="D60" s="95" t="s">
        <v>97</v>
      </c>
      <c r="E60" s="79"/>
      <c r="F60" s="79"/>
      <c r="G60" s="79"/>
      <c r="H60" s="79"/>
      <c r="I60" s="79"/>
      <c r="J60" s="173"/>
      <c r="K60" s="173"/>
      <c r="L60" s="173"/>
      <c r="M60" s="173"/>
      <c r="N60" s="173"/>
      <c r="O60" s="173"/>
      <c r="P60" s="80">
        <f>SUM(P58:P59)</f>
        <v>351.154821158196</v>
      </c>
    </row>
    <row r="61" spans="1:17" s="18" customFormat="1" ht="18" customHeight="1">
      <c r="A61" s="79"/>
      <c r="B61" s="79"/>
      <c r="C61" s="96" t="s">
        <v>99</v>
      </c>
      <c r="D61" s="95" t="s">
        <v>97</v>
      </c>
      <c r="E61" s="79"/>
      <c r="F61" s="79"/>
      <c r="G61" s="79"/>
      <c r="H61" s="79"/>
      <c r="I61" s="79"/>
      <c r="J61" s="173"/>
      <c r="K61" s="173"/>
      <c r="L61" s="173"/>
      <c r="M61" s="173"/>
      <c r="N61" s="173"/>
      <c r="O61" s="173"/>
      <c r="P61" s="80">
        <f>P60*0.11</f>
        <v>38.627030327401563</v>
      </c>
    </row>
    <row r="62" spans="1:17" s="18" customFormat="1" ht="18" customHeight="1">
      <c r="A62" s="79"/>
      <c r="B62" s="79"/>
      <c r="C62" s="96" t="s">
        <v>94</v>
      </c>
      <c r="D62" s="95" t="s">
        <v>97</v>
      </c>
      <c r="E62" s="79"/>
      <c r="F62" s="79"/>
      <c r="G62" s="79"/>
      <c r="H62" s="79"/>
      <c r="I62" s="79"/>
      <c r="J62" s="173"/>
      <c r="K62" s="173"/>
      <c r="L62" s="173"/>
      <c r="M62" s="173"/>
      <c r="N62" s="173"/>
      <c r="O62" s="173"/>
      <c r="P62" s="80">
        <f>SUM(P60:P61)</f>
        <v>389.78185148559754</v>
      </c>
    </row>
    <row r="63" spans="1:17" s="206" customFormat="1" ht="17.25">
      <c r="C63" s="207"/>
      <c r="D63" s="297" t="s">
        <v>188</v>
      </c>
      <c r="E63" s="297"/>
      <c r="F63" s="297"/>
      <c r="G63" s="297"/>
      <c r="H63" s="297"/>
      <c r="I63" s="297"/>
      <c r="J63" s="297"/>
      <c r="K63" s="297"/>
    </row>
    <row r="64" spans="1:17" s="206" customFormat="1" ht="13.5">
      <c r="C64" s="207"/>
    </row>
  </sheetData>
  <mergeCells count="262">
    <mergeCell ref="A1:P1"/>
    <mergeCell ref="A3:P3"/>
    <mergeCell ref="A4:P4"/>
    <mergeCell ref="A6:C7"/>
    <mergeCell ref="D6:F6"/>
    <mergeCell ref="J6:L6"/>
    <mergeCell ref="M6:N6"/>
    <mergeCell ref="O6:P6"/>
    <mergeCell ref="D7:F7"/>
    <mergeCell ref="H7:L7"/>
    <mergeCell ref="M7:N7"/>
    <mergeCell ref="O7:P7"/>
    <mergeCell ref="A8:A9"/>
    <mergeCell ref="B8:B9"/>
    <mergeCell ref="C8:C9"/>
    <mergeCell ref="D8:D9"/>
    <mergeCell ref="E8:E9"/>
    <mergeCell ref="F8:F9"/>
    <mergeCell ref="G8:G9"/>
    <mergeCell ref="H8:M8"/>
    <mergeCell ref="N8:N9"/>
    <mergeCell ref="O8:O9"/>
    <mergeCell ref="P8:P9"/>
    <mergeCell ref="A11:A12"/>
    <mergeCell ref="B11:B12"/>
    <mergeCell ref="C11:C12"/>
    <mergeCell ref="D11:D12"/>
    <mergeCell ref="E11:E12"/>
    <mergeCell ref="H11:H12"/>
    <mergeCell ref="A13:A14"/>
    <mergeCell ref="B13:B14"/>
    <mergeCell ref="C13:C14"/>
    <mergeCell ref="D13:D14"/>
    <mergeCell ref="E13:E14"/>
    <mergeCell ref="H13:H14"/>
    <mergeCell ref="I13:I14"/>
    <mergeCell ref="J13:J14"/>
    <mergeCell ref="I11:I12"/>
    <mergeCell ref="J11:J12"/>
    <mergeCell ref="E18:E19"/>
    <mergeCell ref="H18:H19"/>
    <mergeCell ref="K13:K14"/>
    <mergeCell ref="L13:L14"/>
    <mergeCell ref="M13:M14"/>
    <mergeCell ref="N13:N14"/>
    <mergeCell ref="O13:O14"/>
    <mergeCell ref="P13:P14"/>
    <mergeCell ref="O11:O12"/>
    <mergeCell ref="P11:P12"/>
    <mergeCell ref="K11:K12"/>
    <mergeCell ref="L11:L12"/>
    <mergeCell ref="M11:M12"/>
    <mergeCell ref="N11:N12"/>
    <mergeCell ref="K15:K16"/>
    <mergeCell ref="L15:L16"/>
    <mergeCell ref="M15:M16"/>
    <mergeCell ref="N15:N16"/>
    <mergeCell ref="O15:O17"/>
    <mergeCell ref="P15:P17"/>
    <mergeCell ref="A15:A16"/>
    <mergeCell ref="B15:B16"/>
    <mergeCell ref="C15:C16"/>
    <mergeCell ref="D15:D16"/>
    <mergeCell ref="E15:E16"/>
    <mergeCell ref="H15:H16"/>
    <mergeCell ref="I15:I16"/>
    <mergeCell ref="J15:J16"/>
    <mergeCell ref="P18:P20"/>
    <mergeCell ref="A21:A22"/>
    <mergeCell ref="B21:B22"/>
    <mergeCell ref="C21:C22"/>
    <mergeCell ref="D21:D22"/>
    <mergeCell ref="E21:E22"/>
    <mergeCell ref="H21:H22"/>
    <mergeCell ref="I21:I22"/>
    <mergeCell ref="J21:J22"/>
    <mergeCell ref="K21:K22"/>
    <mergeCell ref="O18:O20"/>
    <mergeCell ref="L21:L22"/>
    <mergeCell ref="M21:M22"/>
    <mergeCell ref="N21:N22"/>
    <mergeCell ref="I18:I19"/>
    <mergeCell ref="J18:J19"/>
    <mergeCell ref="K18:K19"/>
    <mergeCell ref="L18:L19"/>
    <mergeCell ref="M18:M19"/>
    <mergeCell ref="N18:N19"/>
    <mergeCell ref="A18:A19"/>
    <mergeCell ref="B18:B19"/>
    <mergeCell ref="C18:C19"/>
    <mergeCell ref="D18:D19"/>
    <mergeCell ref="O21:O23"/>
    <mergeCell ref="P21:P23"/>
    <mergeCell ref="A24:A25"/>
    <mergeCell ref="B24:B25"/>
    <mergeCell ref="C24:C25"/>
    <mergeCell ref="D24:D25"/>
    <mergeCell ref="E24:E25"/>
    <mergeCell ref="H24:H25"/>
    <mergeCell ref="I24:I25"/>
    <mergeCell ref="J24:J25"/>
    <mergeCell ref="K24:K25"/>
    <mergeCell ref="L24:L25"/>
    <mergeCell ref="M24:M25"/>
    <mergeCell ref="N24:N25"/>
    <mergeCell ref="O24:O26"/>
    <mergeCell ref="P24:P26"/>
    <mergeCell ref="A27:A28"/>
    <mergeCell ref="B27:B28"/>
    <mergeCell ref="C27:C28"/>
    <mergeCell ref="D27:D28"/>
    <mergeCell ref="E27:E28"/>
    <mergeCell ref="H27:H28"/>
    <mergeCell ref="I27:I28"/>
    <mergeCell ref="J27:J28"/>
    <mergeCell ref="K27:K28"/>
    <mergeCell ref="L27:L28"/>
    <mergeCell ref="M27:M28"/>
    <mergeCell ref="N27:N28"/>
    <mergeCell ref="O27:O29"/>
    <mergeCell ref="P27:P29"/>
    <mergeCell ref="A30:A31"/>
    <mergeCell ref="B30:B31"/>
    <mergeCell ref="C30:C31"/>
    <mergeCell ref="D30:D31"/>
    <mergeCell ref="E30:E31"/>
    <mergeCell ref="H30:H31"/>
    <mergeCell ref="I30:I31"/>
    <mergeCell ref="P30:P32"/>
    <mergeCell ref="A33:A34"/>
    <mergeCell ref="B33:B34"/>
    <mergeCell ref="C33:C34"/>
    <mergeCell ref="D33:D34"/>
    <mergeCell ref="E33:E34"/>
    <mergeCell ref="H33:H34"/>
    <mergeCell ref="I33:I34"/>
    <mergeCell ref="J33:J34"/>
    <mergeCell ref="K33:K34"/>
    <mergeCell ref="J30:J31"/>
    <mergeCell ref="K30:K31"/>
    <mergeCell ref="L30:L31"/>
    <mergeCell ref="M30:M31"/>
    <mergeCell ref="N30:N31"/>
    <mergeCell ref="O30:O32"/>
    <mergeCell ref="L33:L34"/>
    <mergeCell ref="M33:M34"/>
    <mergeCell ref="N33:N34"/>
    <mergeCell ref="O33:O35"/>
    <mergeCell ref="P33:P35"/>
    <mergeCell ref="A36:A37"/>
    <mergeCell ref="B36:B37"/>
    <mergeCell ref="C36:C37"/>
    <mergeCell ref="D36:D37"/>
    <mergeCell ref="E36:E37"/>
    <mergeCell ref="H36:H37"/>
    <mergeCell ref="I36:I37"/>
    <mergeCell ref="J36:J37"/>
    <mergeCell ref="K36:K37"/>
    <mergeCell ref="L36:L37"/>
    <mergeCell ref="M36:M37"/>
    <mergeCell ref="N36:N37"/>
    <mergeCell ref="O36:O38"/>
    <mergeCell ref="P36:P38"/>
    <mergeCell ref="A39:A40"/>
    <mergeCell ref="B39:B40"/>
    <mergeCell ref="C39:C40"/>
    <mergeCell ref="D39:D40"/>
    <mergeCell ref="E39:E40"/>
    <mergeCell ref="H39:H40"/>
    <mergeCell ref="I39:I40"/>
    <mergeCell ref="P39:P41"/>
    <mergeCell ref="A42:A43"/>
    <mergeCell ref="B42:B43"/>
    <mergeCell ref="C42:C43"/>
    <mergeCell ref="D42:D43"/>
    <mergeCell ref="E42:E43"/>
    <mergeCell ref="H42:H43"/>
    <mergeCell ref="I42:I43"/>
    <mergeCell ref="J42:J43"/>
    <mergeCell ref="K42:K43"/>
    <mergeCell ref="J39:J40"/>
    <mergeCell ref="K39:K40"/>
    <mergeCell ref="L39:L40"/>
    <mergeCell ref="M39:M40"/>
    <mergeCell ref="N39:N40"/>
    <mergeCell ref="O39:O41"/>
    <mergeCell ref="L42:L43"/>
    <mergeCell ref="M42:M43"/>
    <mergeCell ref="N42:N43"/>
    <mergeCell ref="O42:O44"/>
    <mergeCell ref="P42:P44"/>
    <mergeCell ref="A45:A46"/>
    <mergeCell ref="B45:B46"/>
    <mergeCell ref="C45:C46"/>
    <mergeCell ref="D45:D46"/>
    <mergeCell ref="E45:E46"/>
    <mergeCell ref="H45:H46"/>
    <mergeCell ref="I45:I46"/>
    <mergeCell ref="J45:J46"/>
    <mergeCell ref="K45:K46"/>
    <mergeCell ref="L45:L46"/>
    <mergeCell ref="M45:M46"/>
    <mergeCell ref="N45:N46"/>
    <mergeCell ref="O45:O47"/>
    <mergeCell ref="P45:P47"/>
    <mergeCell ref="A48:A49"/>
    <mergeCell ref="B48:B49"/>
    <mergeCell ref="C48:C49"/>
    <mergeCell ref="D48:D49"/>
    <mergeCell ref="E48:E49"/>
    <mergeCell ref="H48:H49"/>
    <mergeCell ref="I48:I49"/>
    <mergeCell ref="P51:P53"/>
    <mergeCell ref="A54:A55"/>
    <mergeCell ref="B54:B55"/>
    <mergeCell ref="C54:C55"/>
    <mergeCell ref="D54:D55"/>
    <mergeCell ref="E54:E55"/>
    <mergeCell ref="H54:H55"/>
    <mergeCell ref="I54:I55"/>
    <mergeCell ref="P48:P50"/>
    <mergeCell ref="A51:A52"/>
    <mergeCell ref="B51:B52"/>
    <mergeCell ref="C51:C52"/>
    <mergeCell ref="D51:D52"/>
    <mergeCell ref="E51:E52"/>
    <mergeCell ref="H51:H52"/>
    <mergeCell ref="I51:I52"/>
    <mergeCell ref="J51:J52"/>
    <mergeCell ref="K51:K52"/>
    <mergeCell ref="J48:J49"/>
    <mergeCell ref="K48:K49"/>
    <mergeCell ref="L48:L49"/>
    <mergeCell ref="M48:M49"/>
    <mergeCell ref="N48:N49"/>
    <mergeCell ref="O48:O50"/>
    <mergeCell ref="A56:A57"/>
    <mergeCell ref="B56:B57"/>
    <mergeCell ref="C56:C57"/>
    <mergeCell ref="D56:D57"/>
    <mergeCell ref="E56:E57"/>
    <mergeCell ref="H56:H57"/>
    <mergeCell ref="I56:I57"/>
    <mergeCell ref="N51:N52"/>
    <mergeCell ref="O51:O53"/>
    <mergeCell ref="J54:J55"/>
    <mergeCell ref="K54:K55"/>
    <mergeCell ref="L54:L55"/>
    <mergeCell ref="M54:M55"/>
    <mergeCell ref="L51:L52"/>
    <mergeCell ref="M51:M52"/>
    <mergeCell ref="P56:P57"/>
    <mergeCell ref="D63:K63"/>
    <mergeCell ref="J56:J57"/>
    <mergeCell ref="K56:K57"/>
    <mergeCell ref="L56:L57"/>
    <mergeCell ref="M56:M57"/>
    <mergeCell ref="N56:N57"/>
    <mergeCell ref="O56:O57"/>
    <mergeCell ref="N54:N55"/>
    <mergeCell ref="O54:O55"/>
    <mergeCell ref="P54:P55"/>
  </mergeCells>
  <printOptions horizontalCentered="1"/>
  <pageMargins left="0.1" right="0.1" top="0.98425196850393704" bottom="0.15" header="0.511811023622047" footer="0.511811023622047"/>
  <pageSetup paperSize="9" scale="71" orientation="landscape" r:id="rId1"/>
  <headerFooter alignWithMargins="0"/>
  <rowBreaks count="2" manualBreakCount="2">
    <brk id="20" max="15" man="1"/>
    <brk id="47" max="15" man="1"/>
  </rowBreaks>
  <colBreaks count="1" manualBreakCount="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Caval</vt:lpstr>
      <vt:lpstr>bac </vt:lpstr>
      <vt:lpstr>Ampop</vt:lpstr>
      <vt:lpstr>Ob.1</vt:lpstr>
      <vt:lpstr>1-1</vt:lpstr>
      <vt:lpstr>1-2</vt:lpstr>
      <vt:lpstr>Ampop!Заголовки_для_печати</vt:lpstr>
      <vt:lpstr>Ob.1!Заголовки_для_печати</vt:lpstr>
      <vt:lpstr>'1-1'!Область_печати</vt:lpstr>
      <vt:lpstr>'1-2'!Область_печати</vt:lpstr>
      <vt:lpstr>Ampop!Область_печати</vt:lpstr>
      <vt:lpstr>'bac '!Область_печати</vt:lpstr>
      <vt:lpstr>Ob.1!Область_печати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2025-11-03T07:28:22Z</dcterms:modified>
</cp:coreProperties>
</file>